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E:\Formula D\Formula Dla LIUT\Eventi Speciali\2020 Eventi\24 ore di Le Mans\"/>
    </mc:Choice>
  </mc:AlternateContent>
  <xr:revisionPtr revIDLastSave="0" documentId="13_ncr:1_{F0F4EA38-912A-4E38-8A97-A45C049EAD20}" xr6:coauthVersionLast="36" xr6:coauthVersionMax="36" xr10:uidLastSave="{00000000-0000-0000-0000-000000000000}"/>
  <bookViews>
    <workbookView xWindow="38400" yWindow="110" windowWidth="38400" windowHeight="20240" xr2:uid="{00000000-000D-0000-FFFF-FFFF00000000}"/>
  </bookViews>
  <sheets>
    <sheet name="Scheda Vettura" sheetId="14" r:id="rId1"/>
  </sheets>
  <definedNames>
    <definedName name="_xlnm.Print_Area" localSheetId="0">'Scheda Vettura'!$A$1:$X$58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5" i="14" l="1"/>
  <c r="A24" i="14"/>
  <c r="X12" i="14"/>
  <c r="W12" i="14"/>
  <c r="V12" i="14"/>
  <c r="S12" i="14" l="1"/>
  <c r="R12" i="14"/>
  <c r="Q12" i="14"/>
  <c r="M12" i="14"/>
  <c r="L12" i="14"/>
  <c r="K12" i="14"/>
  <c r="W10" i="14" l="1"/>
  <c r="X10" i="14" l="1"/>
  <c r="Z34" i="14" s="1"/>
  <c r="X8" i="14"/>
  <c r="W8" i="14"/>
  <c r="R10" i="14"/>
  <c r="Q10" i="14"/>
  <c r="P10" i="14"/>
  <c r="O10" i="14"/>
  <c r="N10" i="14"/>
  <c r="R8" i="14"/>
  <c r="Q8" i="14"/>
  <c r="P8" i="14"/>
  <c r="O8" i="14"/>
  <c r="N8" i="14"/>
  <c r="H10" i="14"/>
  <c r="G10" i="14"/>
  <c r="F10" i="14"/>
  <c r="E10" i="14"/>
  <c r="D10" i="14"/>
  <c r="H8" i="14"/>
  <c r="G8" i="14"/>
  <c r="F8" i="14"/>
  <c r="E8" i="14"/>
  <c r="D8" i="14"/>
  <c r="X6" i="14"/>
  <c r="W6" i="14"/>
  <c r="V6" i="14"/>
  <c r="U6" i="14"/>
  <c r="T6" i="14"/>
  <c r="L6" i="14"/>
  <c r="K6" i="14"/>
  <c r="J6" i="14"/>
  <c r="I6" i="14"/>
  <c r="H6" i="14"/>
  <c r="G6" i="14"/>
  <c r="F6" i="14"/>
  <c r="E6" i="14"/>
  <c r="D6" i="14"/>
  <c r="N3" i="14" l="1"/>
  <c r="W3" i="14" s="1"/>
  <c r="AC52" i="14"/>
  <c r="AC53" i="14"/>
  <c r="AC54" i="14"/>
  <c r="AC55" i="14"/>
  <c r="AC56" i="14"/>
  <c r="AC57" i="14"/>
  <c r="Z52" i="14"/>
  <c r="AA55" i="14"/>
  <c r="AB55" i="14"/>
  <c r="AA56" i="14"/>
  <c r="AB56" i="14"/>
  <c r="AA57" i="14"/>
  <c r="AB57" i="14"/>
  <c r="Z57" i="14"/>
  <c r="Z56" i="14"/>
  <c r="Z55" i="14"/>
  <c r="AA54" i="14"/>
  <c r="AB54" i="14"/>
  <c r="Z54" i="14"/>
  <c r="AA53" i="14"/>
  <c r="AB53" i="14"/>
  <c r="Z53" i="14"/>
  <c r="AB52" i="14"/>
  <c r="AA52" i="14"/>
  <c r="A58" i="14" l="1"/>
  <c r="M57" i="14"/>
  <c r="A56" i="14"/>
  <c r="M58" i="14"/>
  <c r="A57" i="14"/>
  <c r="M56" i="14"/>
  <c r="A36" i="14"/>
  <c r="A35" i="14"/>
  <c r="A37" i="14" l="1"/>
  <c r="M4" i="14" l="1"/>
  <c r="Q4" i="14"/>
</calcChain>
</file>

<file path=xl/sharedStrings.xml><?xml version="1.0" encoding="utf-8"?>
<sst xmlns="http://schemas.openxmlformats.org/spreadsheetml/2006/main" count="173" uniqueCount="80">
  <si>
    <t>Punti Gomma</t>
  </si>
  <si>
    <t>Punti Freno</t>
  </si>
  <si>
    <t>Punti Carrozzeria</t>
  </si>
  <si>
    <t>Heavy Downshift</t>
  </si>
  <si>
    <t>Test di Affidabilità Meccanica</t>
  </si>
  <si>
    <t>con segnalino Auto Danneggiata il pilota è eliminato</t>
  </si>
  <si>
    <r>
      <t xml:space="preserve">da 1 a 15 su un D20, </t>
    </r>
    <r>
      <rPr>
        <b/>
        <sz val="11"/>
        <rFont val="Calibri"/>
        <family val="2"/>
        <scheme val="minor"/>
      </rPr>
      <t>l’auto è eliminata</t>
    </r>
  </si>
  <si>
    <t>con 16+ su un D20, l’auto va in Testacoda ed acquisisce un segnalino Auto Danneggiata.</t>
  </si>
  <si>
    <t>Sosta ai Box</t>
  </si>
  <si>
    <t>Veloce:</t>
  </si>
  <si>
    <t>Lunga:</t>
  </si>
  <si>
    <t>1</t>
  </si>
  <si>
    <r>
      <t xml:space="preserve">da 1 a 10 su un D20, </t>
    </r>
    <r>
      <rPr>
        <b/>
        <sz val="11"/>
        <rFont val="Calibri"/>
        <family val="2"/>
        <scheme val="minor"/>
      </rPr>
      <t>l’auto è eliminata</t>
    </r>
  </si>
  <si>
    <t>con 11+ su un D20, l’auto va in Testacoda ed acquisisce un segnalino Auto Danneggiata.</t>
  </si>
  <si>
    <r>
      <t xml:space="preserve">da 1 a 5 su un D20, </t>
    </r>
    <r>
      <rPr>
        <b/>
        <sz val="11"/>
        <rFont val="Calibri"/>
        <family val="2"/>
        <scheme val="minor"/>
      </rPr>
      <t>l’auto è eliminata</t>
    </r>
  </si>
  <si>
    <t>con 6+ su un D20, l’auto va in Testacoda ed acquisisce un segnalino Auto Danneggiata.</t>
  </si>
  <si>
    <t>Bonus</t>
  </si>
  <si>
    <t>Slittamento</t>
  </si>
  <si>
    <t>Overshooting</t>
  </si>
  <si>
    <t>1°</t>
  </si>
  <si>
    <t>2°</t>
  </si>
  <si>
    <t>3°</t>
  </si>
  <si>
    <t>Giro</t>
  </si>
  <si>
    <t>Pneumatico</t>
  </si>
  <si>
    <t>Medium</t>
  </si>
  <si>
    <t>Soft</t>
  </si>
  <si>
    <t>-</t>
  </si>
  <si>
    <t>x1</t>
  </si>
  <si>
    <t>x2</t>
  </si>
  <si>
    <t>x3</t>
  </si>
  <si>
    <t>Caselle in eccesso</t>
  </si>
  <si>
    <t>2*</t>
  </si>
  <si>
    <t>3*</t>
  </si>
  <si>
    <t>Eliminato</t>
  </si>
  <si>
    <t>Frenata d'Emergenza</t>
  </si>
  <si>
    <t>è possibile utilizzare un PP al posto dei Punti Struttura contrassegnati con *</t>
  </si>
  <si>
    <t>Forzare il blocco</t>
  </si>
  <si>
    <r>
      <t xml:space="preserve">Se il pilota si trova la strada bloccata, può attraversare, ma non sostare, una sola casella che lo blocca, pagando </t>
    </r>
    <r>
      <rPr>
        <b/>
        <sz val="9"/>
        <color theme="1"/>
        <rFont val="Calibri"/>
        <family val="2"/>
        <scheme val="minor"/>
      </rPr>
      <t>1 Punto Freno</t>
    </r>
    <r>
      <rPr>
        <sz val="9"/>
        <color theme="1"/>
        <rFont val="Calibri"/>
        <family val="2"/>
        <scheme val="minor"/>
      </rPr>
      <t xml:space="preserve"> ed </t>
    </r>
    <r>
      <rPr>
        <b/>
        <sz val="9"/>
        <color theme="1"/>
        <rFont val="Calibri"/>
        <family val="2"/>
        <scheme val="minor"/>
      </rPr>
      <t>1 Punto Carrozzeria;</t>
    </r>
    <r>
      <rPr>
        <sz val="9"/>
        <color theme="1"/>
        <rFont val="Calibri"/>
        <family val="2"/>
        <scheme val="minor"/>
      </rPr>
      <t xml:space="preserve"> un segnalino detriti dovrà essere posto nella casella dove la vettura termina il movimento.</t>
    </r>
  </si>
  <si>
    <t>5° Marcia</t>
  </si>
  <si>
    <t>6° Marcia</t>
  </si>
  <si>
    <t>4° Marcia o inferiore</t>
  </si>
  <si>
    <r>
      <t xml:space="preserve">Tentativo di uscita dai Box: </t>
    </r>
    <r>
      <rPr>
        <b/>
        <sz val="10"/>
        <color theme="1"/>
        <rFont val="Calibri"/>
        <family val="2"/>
        <scheme val="minor"/>
      </rPr>
      <t>Tira un D20, se il test ha successo esci immediatamente in 3° marcia, se lo fallisci esci il turno successivo in 4° marcia o inferiore</t>
    </r>
  </si>
  <si>
    <t>marcia ingresso ai box</t>
  </si>
  <si>
    <t>entrata ai box</t>
  </si>
  <si>
    <t>non dichiarata</t>
  </si>
  <si>
    <t>successo</t>
  </si>
  <si>
    <t>dichiarata</t>
  </si>
  <si>
    <t>Sel</t>
  </si>
  <si>
    <t>4°</t>
  </si>
  <si>
    <t>per saltare 1 marcia spendi 1 Punto Trasmissione</t>
  </si>
  <si>
    <t>per saltare 2 marcie spendi 1 Punto Trasmissione e 1 Punto Freno</t>
  </si>
  <si>
    <t>per saltare 3 marcie spendi 1 Punto Trasmissione, 1 Punto Freno e 1 Punto Motore</t>
  </si>
  <si>
    <t>Cambio gomme e ripristino di 2 Punti Benzina; tentativo uscita box nello stesso turno di entrata</t>
  </si>
  <si>
    <t>Cambio gomme e ripristino di 4 PB e di 1 PA +2 PA per ogni PX assegnato; tentativo uscita box turno succesivo</t>
  </si>
  <si>
    <t>PA Disponibili:</t>
  </si>
  <si>
    <t>PA Utilizzati:</t>
  </si>
  <si>
    <t>PA da allocare:</t>
  </si>
  <si>
    <t>on</t>
  </si>
  <si>
    <t>off</t>
  </si>
  <si>
    <t>Intermed.</t>
  </si>
  <si>
    <t>Asciutto</t>
  </si>
  <si>
    <t>Bagnato</t>
  </si>
  <si>
    <t>Selezione auto</t>
  </si>
  <si>
    <t>Audi R18 2015</t>
  </si>
  <si>
    <t>Porsche 919 2015</t>
  </si>
  <si>
    <t>Toyota TS040 2015</t>
  </si>
  <si>
    <t>Nissan GT-R LM</t>
  </si>
  <si>
    <t>Ligier JSP2 LMP2</t>
  </si>
  <si>
    <t>Gibson 015s LMP2</t>
  </si>
  <si>
    <t>Oreca 05 LMP2</t>
  </si>
  <si>
    <t>Verifica Motore pista asciiutta: da 1 a 5 su un D20, perdi un PM e lasci una Macchia d'Olio nella casella finale</t>
  </si>
  <si>
    <t>Verifica Motore pista bagnata: da 1 a 4 su un D20, perdi un PM e lasci una Macchia d'Olio nella casella finale</t>
  </si>
  <si>
    <r>
      <t>Tenuta di Strada su pista asciutta:</t>
    </r>
    <r>
      <rPr>
        <sz val="11"/>
        <color theme="1"/>
        <rFont val="Calibri"/>
        <family val="2"/>
        <scheme val="minor"/>
      </rPr>
      <t xml:space="preserve"> da 1 a 4 su un D20 perdi un Punto Sospensione</t>
    </r>
  </si>
  <si>
    <r>
      <t>Tenuta di Strada su pista bagnata:</t>
    </r>
    <r>
      <rPr>
        <sz val="11"/>
        <color theme="1"/>
        <rFont val="Calibri"/>
        <family val="2"/>
        <scheme val="minor"/>
      </rPr>
      <t xml:space="preserve"> da 1 a 4 su un D20 perdi un Punto Sospensione</t>
    </r>
  </si>
  <si>
    <t>Verifica Motore pista asciiutta: da 1 a 4 su un D20, perdi un PM e lasci una Macchia d'Olio nella casella finale</t>
  </si>
  <si>
    <t>Verifica Motore pista bagnata: da 1 a 3 su un D20, perdi un PM e lasci una Macchia d'Olio nella casella finale</t>
  </si>
  <si>
    <t xml:space="preserve">Se un pilota ottiene il risultato massimo in 5° o 6° Marcia, alla fine del suo turno, tutti i piloti in 4°, 5° o 6° marcia effettuano una verifica motore </t>
  </si>
  <si>
    <t>Tiro collisione: tira un D20, perdi un PC con un risultato inferiore o uguale al valore di difficoltà della curva (i rettilinei hanno Valore di Difficoltà pari a 1)</t>
  </si>
  <si>
    <t>Penalità di -1 al tiro di dado in caso in cui l'auto adiacente per cui si fa il test, sia in testacoda, stallo o eliminata</t>
  </si>
  <si>
    <t>Penalità di -1 al tiro di dado in caso di pista bagnata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</si>
</sst>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2"/>
      <color indexed="8"/>
      <name val="Verdana"/>
      <family val="2"/>
    </font>
    <font>
      <sz val="12"/>
      <color indexed="8"/>
      <name val="Verdana"/>
      <family val="2"/>
    </font>
    <font>
      <sz val="11"/>
      <color indexed="8"/>
      <name val="Calibri"/>
      <family val="2"/>
    </font>
    <font>
      <sz val="18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11"/>
      <color rgb="FF92D050"/>
      <name val="Calibri"/>
      <family val="2"/>
      <scheme val="minor"/>
    </font>
    <font>
      <sz val="12"/>
      <color rgb="FF000000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9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thin">
        <color auto="1"/>
      </right>
      <top/>
      <bottom/>
      <diagonal/>
    </border>
    <border>
      <left style="thick">
        <color rgb="FFFFFF00"/>
      </left>
      <right style="thin">
        <color auto="1"/>
      </right>
      <top style="thick">
        <color rgb="FFFFFF00"/>
      </top>
      <bottom style="thick">
        <color rgb="FFFFFF00"/>
      </bottom>
      <diagonal/>
    </border>
    <border>
      <left style="thin">
        <color auto="1"/>
      </left>
      <right style="thin">
        <color auto="1"/>
      </right>
      <top style="thick">
        <color rgb="FFFFFF00"/>
      </top>
      <bottom style="thick">
        <color rgb="FFFFFF00"/>
      </bottom>
      <diagonal/>
    </border>
    <border>
      <left style="thin">
        <color auto="1"/>
      </left>
      <right style="thick">
        <color rgb="FFFFFF00"/>
      </right>
      <top style="thick">
        <color rgb="FFFFFF00"/>
      </top>
      <bottom style="thick">
        <color rgb="FFFFFF00"/>
      </bottom>
      <diagonal/>
    </border>
    <border>
      <left style="thick">
        <color rgb="FFFF66CC"/>
      </left>
      <right style="thin">
        <color auto="1"/>
      </right>
      <top style="thick">
        <color rgb="FFFF66CC"/>
      </top>
      <bottom style="thick">
        <color rgb="FFFF66CC"/>
      </bottom>
      <diagonal/>
    </border>
    <border>
      <left style="thin">
        <color auto="1"/>
      </left>
      <right style="thin">
        <color auto="1"/>
      </right>
      <top style="thick">
        <color rgb="FFFF66CC"/>
      </top>
      <bottom style="thick">
        <color rgb="FFFF66CC"/>
      </bottom>
      <diagonal/>
    </border>
    <border>
      <left style="thin">
        <color auto="1"/>
      </left>
      <right style="thick">
        <color rgb="FFFF66CC"/>
      </right>
      <top style="thick">
        <color rgb="FFFF66CC"/>
      </top>
      <bottom style="thick">
        <color rgb="FFFF66CC"/>
      </bottom>
      <diagonal/>
    </border>
    <border>
      <left style="thick">
        <color rgb="FFFF0000"/>
      </left>
      <right style="thin">
        <color auto="1"/>
      </right>
      <top style="thick">
        <color rgb="FFFF0000"/>
      </top>
      <bottom style="thick">
        <color rgb="FFFF0000"/>
      </bottom>
      <diagonal/>
    </border>
    <border>
      <left style="thin">
        <color auto="1"/>
      </left>
      <right style="thin">
        <color auto="1"/>
      </right>
      <top style="thick">
        <color rgb="FFFF0000"/>
      </top>
      <bottom style="thick">
        <color rgb="FFFF0000"/>
      </bottom>
      <diagonal/>
    </border>
    <border>
      <left style="thin">
        <color auto="1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CC00CC"/>
      </left>
      <right style="thin">
        <color auto="1"/>
      </right>
      <top style="thick">
        <color rgb="FFCC00CC"/>
      </top>
      <bottom style="thick">
        <color rgb="FFCC00CC"/>
      </bottom>
      <diagonal/>
    </border>
    <border>
      <left style="thin">
        <color auto="1"/>
      </left>
      <right style="thin">
        <color auto="1"/>
      </right>
      <top style="thick">
        <color rgb="FFCC00CC"/>
      </top>
      <bottom style="thick">
        <color rgb="FFCC00CC"/>
      </bottom>
      <diagonal/>
    </border>
    <border>
      <left style="thin">
        <color auto="1"/>
      </left>
      <right style="thick">
        <color rgb="FFCC00CC"/>
      </right>
      <top style="thick">
        <color rgb="FFCC00CC"/>
      </top>
      <bottom style="thick">
        <color rgb="FFCC00CC"/>
      </bottom>
      <diagonal/>
    </border>
    <border>
      <left style="thin">
        <color auto="1"/>
      </left>
      <right style="thin">
        <color auto="1"/>
      </right>
      <top style="thick">
        <color rgb="FFFFC000"/>
      </top>
      <bottom style="thick">
        <color rgb="FFFFC000"/>
      </bottom>
      <diagonal/>
    </border>
    <border>
      <left style="thin">
        <color auto="1"/>
      </left>
      <right style="thick">
        <color rgb="FFFFC000"/>
      </right>
      <top style="thick">
        <color rgb="FFFFC000"/>
      </top>
      <bottom style="thick">
        <color rgb="FFFFC000"/>
      </bottom>
      <diagonal/>
    </border>
    <border>
      <left style="thin">
        <color auto="1"/>
      </left>
      <right style="thin">
        <color auto="1"/>
      </right>
      <top style="thick">
        <color rgb="FF00B0F0"/>
      </top>
      <bottom style="thick">
        <color rgb="FF00B0F0"/>
      </bottom>
      <diagonal/>
    </border>
    <border>
      <left style="thin">
        <color auto="1"/>
      </left>
      <right style="thick">
        <color rgb="FF00B0F0"/>
      </right>
      <top style="thick">
        <color rgb="FF00B0F0"/>
      </top>
      <bottom style="thick">
        <color rgb="FF00B0F0"/>
      </bottom>
      <diagonal/>
    </border>
    <border>
      <left style="thick">
        <color rgb="FF00B050"/>
      </left>
      <right style="thin">
        <color auto="1"/>
      </right>
      <top style="thick">
        <color rgb="FF00B050"/>
      </top>
      <bottom style="thick">
        <color rgb="FF00B050"/>
      </bottom>
      <diagonal/>
    </border>
    <border>
      <left style="thin">
        <color auto="1"/>
      </left>
      <right style="thin">
        <color auto="1"/>
      </right>
      <top style="thick">
        <color rgb="FF00B050"/>
      </top>
      <bottom style="thick">
        <color rgb="FF00B050"/>
      </bottom>
      <diagonal/>
    </border>
    <border>
      <left style="thin">
        <color auto="1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 style="thick">
        <color rgb="FF0070C0"/>
      </left>
      <right style="thin">
        <color auto="1"/>
      </right>
      <top style="thick">
        <color rgb="FF0070C0"/>
      </top>
      <bottom style="thick">
        <color rgb="FF0070C0"/>
      </bottom>
      <diagonal/>
    </border>
    <border>
      <left style="thin">
        <color auto="1"/>
      </left>
      <right style="thin">
        <color auto="1"/>
      </right>
      <top style="thick">
        <color rgb="FF0070C0"/>
      </top>
      <bottom style="thick">
        <color rgb="FF0070C0"/>
      </bottom>
      <diagonal/>
    </border>
    <border>
      <left style="thin">
        <color auto="1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 style="double">
        <color auto="1"/>
      </top>
      <bottom/>
      <diagonal/>
    </border>
    <border>
      <left/>
      <right style="thick">
        <color auto="1"/>
      </right>
      <top style="thick">
        <color auto="1"/>
      </top>
      <bottom style="double">
        <color auto="1"/>
      </bottom>
      <diagonal/>
    </border>
    <border>
      <left/>
      <right/>
      <top style="thick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66CC"/>
      </left>
      <right style="thick">
        <color rgb="FFFF66CC"/>
      </right>
      <top style="thick">
        <color rgb="FFFF66CC"/>
      </top>
      <bottom style="thick">
        <color rgb="FFFF66CC"/>
      </bottom>
      <diagonal/>
    </border>
    <border>
      <left style="thick">
        <color rgb="FFFFFF00"/>
      </left>
      <right style="thick">
        <color rgb="FFFFFF00"/>
      </right>
      <top style="thick">
        <color rgb="FFFFFF00"/>
      </top>
      <bottom style="thick">
        <color rgb="FFFFFF00"/>
      </bottom>
      <diagonal/>
    </border>
    <border>
      <left style="thick">
        <color rgb="FFCC00CC"/>
      </left>
      <right style="thick">
        <color rgb="FFCC00CC"/>
      </right>
      <top style="thick">
        <color rgb="FFCC00CC"/>
      </top>
      <bottom style="thick">
        <color rgb="FFCC00CC"/>
      </bottom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FFC000"/>
      </left>
      <right style="thick">
        <color rgb="FFFFC000"/>
      </right>
      <top style="thick">
        <color rgb="FFFFC000"/>
      </top>
      <bottom style="thick">
        <color rgb="FFFFC000"/>
      </bottom>
      <diagonal/>
    </border>
    <border>
      <left/>
      <right style="thin">
        <color auto="1"/>
      </right>
      <top style="thick">
        <color rgb="FFFFC000"/>
      </top>
      <bottom style="thick">
        <color rgb="FFFFC000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rgb="FFC00000"/>
      </left>
      <right style="thick">
        <color auto="1"/>
      </right>
      <top style="thick">
        <color rgb="FFC00000"/>
      </top>
      <bottom style="thick">
        <color rgb="FFC00000"/>
      </bottom>
      <diagonal/>
    </border>
    <border>
      <left style="thick">
        <color auto="1"/>
      </left>
      <right style="thin">
        <color auto="1"/>
      </right>
      <top style="thick">
        <color rgb="FFC00000"/>
      </top>
      <bottom style="thick">
        <color rgb="FFC00000"/>
      </bottom>
      <diagonal/>
    </border>
    <border>
      <left style="thin">
        <color auto="1"/>
      </left>
      <right style="thin">
        <color auto="1"/>
      </right>
      <top style="thick">
        <color rgb="FFC00000"/>
      </top>
      <bottom style="thick">
        <color rgb="FFC00000"/>
      </bottom>
      <diagonal/>
    </border>
    <border>
      <left style="thin">
        <color auto="1"/>
      </left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 style="thick">
        <color rgb="FF00B0F0"/>
      </left>
      <right style="thick">
        <color auto="1"/>
      </right>
      <top style="thick">
        <color rgb="FF00B0F0"/>
      </top>
      <bottom style="thick">
        <color rgb="FF00B0F0"/>
      </bottom>
      <diagonal/>
    </border>
    <border>
      <left style="double">
        <color auto="1"/>
      </left>
      <right/>
      <top/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double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</borders>
  <cellStyleXfs count="5">
    <xf numFmtId="0" fontId="0" fillId="0" borderId="0"/>
    <xf numFmtId="0" fontId="1" fillId="0" borderId="0" applyNumberFormat="0" applyFill="0" applyBorder="0" applyProtection="0">
      <alignment vertical="top" wrapText="1"/>
    </xf>
    <xf numFmtId="0" fontId="2" fillId="0" borderId="0" applyNumberFormat="0" applyFill="0" applyBorder="0" applyProtection="0">
      <alignment vertical="top" wrapText="1"/>
    </xf>
    <xf numFmtId="0" fontId="2" fillId="0" borderId="0">
      <alignment vertical="top" wrapText="1"/>
    </xf>
    <xf numFmtId="0" fontId="3" fillId="0" borderId="0"/>
  </cellStyleXfs>
  <cellXfs count="242">
    <xf numFmtId="0" fontId="0" fillId="0" borderId="0" xfId="0"/>
    <xf numFmtId="0" fontId="3" fillId="0" borderId="0" xfId="4"/>
    <xf numFmtId="49" fontId="4" fillId="0" borderId="0" xfId="4" applyNumberFormat="1" applyFont="1" applyBorder="1"/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9" fillId="0" borderId="0" xfId="0" applyFont="1"/>
    <xf numFmtId="49" fontId="0" fillId="0" borderId="0" xfId="0" applyNumberFormat="1"/>
    <xf numFmtId="0" fontId="11" fillId="0" borderId="0" xfId="0" applyFont="1"/>
    <xf numFmtId="0" fontId="5" fillId="0" borderId="33" xfId="0" applyFont="1" applyFill="1" applyBorder="1"/>
    <xf numFmtId="0" fontId="0" fillId="0" borderId="34" xfId="0" applyBorder="1"/>
    <xf numFmtId="0" fontId="6" fillId="0" borderId="34" xfId="0" applyFont="1" applyBorder="1"/>
    <xf numFmtId="0" fontId="0" fillId="0" borderId="35" xfId="0" applyBorder="1"/>
    <xf numFmtId="0" fontId="0" fillId="0" borderId="0" xfId="0" applyBorder="1"/>
    <xf numFmtId="0" fontId="6" fillId="0" borderId="4" xfId="0" applyFont="1" applyBorder="1"/>
    <xf numFmtId="0" fontId="0" fillId="0" borderId="5" xfId="0" applyBorder="1"/>
    <xf numFmtId="0" fontId="0" fillId="0" borderId="6" xfId="0" applyBorder="1"/>
    <xf numFmtId="0" fontId="6" fillId="9" borderId="2" xfId="0" applyFont="1" applyFill="1" applyBorder="1"/>
    <xf numFmtId="0" fontId="0" fillId="9" borderId="0" xfId="0" applyFill="1" applyBorder="1"/>
    <xf numFmtId="0" fontId="6" fillId="11" borderId="2" xfId="0" applyFont="1" applyFill="1" applyBorder="1"/>
    <xf numFmtId="0" fontId="0" fillId="11" borderId="0" xfId="0" applyFill="1" applyBorder="1"/>
    <xf numFmtId="0" fontId="0" fillId="9" borderId="3" xfId="0" applyFill="1" applyBorder="1"/>
    <xf numFmtId="0" fontId="0" fillId="11" borderId="3" xfId="0" applyFill="1" applyBorder="1"/>
    <xf numFmtId="0" fontId="0" fillId="13" borderId="0" xfId="0" applyFill="1" applyBorder="1"/>
    <xf numFmtId="0" fontId="0" fillId="13" borderId="3" xfId="0" applyFill="1" applyBorder="1"/>
    <xf numFmtId="0" fontId="0" fillId="10" borderId="0" xfId="0" applyFill="1" applyBorder="1"/>
    <xf numFmtId="0" fontId="0" fillId="10" borderId="3" xfId="0" applyFill="1" applyBorder="1"/>
    <xf numFmtId="0" fontId="5" fillId="4" borderId="33" xfId="0" applyFont="1" applyFill="1" applyBorder="1"/>
    <xf numFmtId="0" fontId="0" fillId="4" borderId="34" xfId="0" applyFill="1" applyBorder="1"/>
    <xf numFmtId="0" fontId="0" fillId="4" borderId="35" xfId="0" applyFill="1" applyBorder="1"/>
    <xf numFmtId="0" fontId="0" fillId="0" borderId="2" xfId="0" applyBorder="1"/>
    <xf numFmtId="0" fontId="5" fillId="6" borderId="33" xfId="0" applyFont="1" applyFill="1" applyBorder="1"/>
    <xf numFmtId="0" fontId="0" fillId="6" borderId="34" xfId="0" applyFill="1" applyBorder="1"/>
    <xf numFmtId="0" fontId="6" fillId="6" borderId="34" xfId="0" applyFont="1" applyFill="1" applyBorder="1"/>
    <xf numFmtId="0" fontId="0" fillId="6" borderId="35" xfId="0" applyFill="1" applyBorder="1"/>
    <xf numFmtId="0" fontId="10" fillId="16" borderId="2" xfId="0" applyFont="1" applyFill="1" applyBorder="1"/>
    <xf numFmtId="0" fontId="0" fillId="16" borderId="0" xfId="0" applyFill="1" applyBorder="1"/>
    <xf numFmtId="0" fontId="6" fillId="16" borderId="0" xfId="0" applyFont="1" applyFill="1" applyBorder="1"/>
    <xf numFmtId="0" fontId="0" fillId="16" borderId="7" xfId="0" applyFill="1" applyBorder="1"/>
    <xf numFmtId="0" fontId="10" fillId="16" borderId="0" xfId="0" applyFont="1" applyFill="1" applyBorder="1"/>
    <xf numFmtId="0" fontId="0" fillId="16" borderId="3" xfId="0" applyFill="1" applyBorder="1"/>
    <xf numFmtId="0" fontId="0" fillId="0" borderId="33" xfId="0" applyBorder="1"/>
    <xf numFmtId="0" fontId="0" fillId="0" borderId="35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17" borderId="39" xfId="0" applyFill="1" applyBorder="1"/>
    <xf numFmtId="0" fontId="5" fillId="4" borderId="34" xfId="0" applyFont="1" applyFill="1" applyBorder="1"/>
    <xf numFmtId="0" fontId="5" fillId="4" borderId="49" xfId="0" applyFont="1" applyFill="1" applyBorder="1"/>
    <xf numFmtId="0" fontId="5" fillId="19" borderId="0" xfId="0" applyFont="1" applyFill="1" applyBorder="1"/>
    <xf numFmtId="0" fontId="5" fillId="19" borderId="0" xfId="0" applyFont="1" applyFill="1" applyBorder="1" applyAlignment="1">
      <alignment horizontal="center" vertical="center"/>
    </xf>
    <xf numFmtId="0" fontId="5" fillId="19" borderId="48" xfId="0" applyFont="1" applyFill="1" applyBorder="1" applyAlignment="1">
      <alignment horizontal="center" vertical="center"/>
    </xf>
    <xf numFmtId="0" fontId="5" fillId="19" borderId="2" xfId="0" applyFont="1" applyFill="1" applyBorder="1"/>
    <xf numFmtId="0" fontId="6" fillId="5" borderId="2" xfId="0" applyFont="1" applyFill="1" applyBorder="1"/>
    <xf numFmtId="0" fontId="6" fillId="5" borderId="0" xfId="0" applyFont="1" applyFill="1" applyBorder="1"/>
    <xf numFmtId="0" fontId="6" fillId="5" borderId="0" xfId="0" applyFont="1" applyFill="1" applyBorder="1" applyAlignment="1">
      <alignment horizontal="center" vertical="center"/>
    </xf>
    <xf numFmtId="0" fontId="6" fillId="20" borderId="2" xfId="0" applyFont="1" applyFill="1" applyBorder="1"/>
    <xf numFmtId="0" fontId="6" fillId="20" borderId="0" xfId="0" applyFont="1" applyFill="1" applyBorder="1"/>
    <xf numFmtId="0" fontId="6" fillId="20" borderId="0" xfId="0" applyFont="1" applyFill="1" applyBorder="1" applyAlignment="1">
      <alignment horizontal="center" vertical="center"/>
    </xf>
    <xf numFmtId="0" fontId="14" fillId="5" borderId="4" xfId="0" applyFont="1" applyFill="1" applyBorder="1"/>
    <xf numFmtId="0" fontId="14" fillId="5" borderId="5" xfId="0" applyFont="1" applyFill="1" applyBorder="1"/>
    <xf numFmtId="0" fontId="15" fillId="5" borderId="5" xfId="0" applyFont="1" applyFill="1" applyBorder="1"/>
    <xf numFmtId="0" fontId="15" fillId="5" borderId="6" xfId="0" applyFont="1" applyFill="1" applyBorder="1"/>
    <xf numFmtId="0" fontId="15" fillId="5" borderId="51" xfId="0" applyFont="1" applyFill="1" applyBorder="1"/>
    <xf numFmtId="0" fontId="15" fillId="5" borderId="50" xfId="0" applyFont="1" applyFill="1" applyBorder="1"/>
    <xf numFmtId="0" fontId="0" fillId="7" borderId="0" xfId="0" applyFill="1" applyBorder="1"/>
    <xf numFmtId="0" fontId="6" fillId="7" borderId="0" xfId="0" applyFont="1" applyFill="1" applyBorder="1"/>
    <xf numFmtId="0" fontId="0" fillId="7" borderId="3" xfId="0" applyFill="1" applyBorder="1"/>
    <xf numFmtId="0" fontId="16" fillId="6" borderId="0" xfId="0" applyFont="1" applyFill="1" applyBorder="1" applyAlignment="1">
      <alignment horizontal="center"/>
    </xf>
    <xf numFmtId="0" fontId="6" fillId="16" borderId="0" xfId="0" applyFont="1" applyFill="1" applyBorder="1" applyAlignment="1">
      <alignment horizontal="left"/>
    </xf>
    <xf numFmtId="0" fontId="6" fillId="16" borderId="7" xfId="0" applyFont="1" applyFill="1" applyBorder="1"/>
    <xf numFmtId="0" fontId="6" fillId="7" borderId="0" xfId="0" applyFont="1" applyFill="1" applyBorder="1" applyAlignment="1">
      <alignment horizontal="left"/>
    </xf>
    <xf numFmtId="0" fontId="6" fillId="7" borderId="7" xfId="0" applyFont="1" applyFill="1" applyBorder="1"/>
    <xf numFmtId="0" fontId="16" fillId="6" borderId="0" xfId="0" applyFont="1" applyFill="1" applyBorder="1" applyAlignment="1">
      <alignment horizontal="left"/>
    </xf>
    <xf numFmtId="0" fontId="10" fillId="6" borderId="0" xfId="0" applyFont="1" applyFill="1" applyBorder="1" applyAlignment="1">
      <alignment horizontal="center"/>
    </xf>
    <xf numFmtId="0" fontId="16" fillId="6" borderId="0" xfId="0" applyFont="1" applyFill="1" applyBorder="1" applyAlignment="1">
      <alignment horizontal="left" vertical="top"/>
    </xf>
    <xf numFmtId="0" fontId="6" fillId="16" borderId="5" xfId="0" applyFont="1" applyFill="1" applyBorder="1" applyAlignment="1">
      <alignment horizontal="left"/>
    </xf>
    <xf numFmtId="0" fontId="6" fillId="16" borderId="36" xfId="0" applyFont="1" applyFill="1" applyBorder="1"/>
    <xf numFmtId="0" fontId="16" fillId="6" borderId="7" xfId="0" applyFont="1" applyFill="1" applyBorder="1" applyAlignment="1">
      <alignment horizontal="left" vertical="top"/>
    </xf>
    <xf numFmtId="0" fontId="6" fillId="16" borderId="3" xfId="0" applyFont="1" applyFill="1" applyBorder="1"/>
    <xf numFmtId="0" fontId="6" fillId="7" borderId="3" xfId="0" applyFont="1" applyFill="1" applyBorder="1"/>
    <xf numFmtId="0" fontId="6" fillId="16" borderId="6" xfId="0" applyFont="1" applyFill="1" applyBorder="1"/>
    <xf numFmtId="0" fontId="16" fillId="6" borderId="3" xfId="0" applyFont="1" applyFill="1" applyBorder="1" applyAlignment="1">
      <alignment horizontal="left" vertical="top"/>
    </xf>
    <xf numFmtId="0" fontId="7" fillId="0" borderId="0" xfId="0" applyFont="1" applyAlignment="1">
      <alignment horizontal="center"/>
    </xf>
    <xf numFmtId="0" fontId="8" fillId="21" borderId="57" xfId="0" applyFont="1" applyFill="1" applyBorder="1" applyAlignment="1">
      <alignment horizontal="center" vertical="center"/>
    </xf>
    <xf numFmtId="0" fontId="8" fillId="21" borderId="55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21" borderId="58" xfId="0" applyFont="1" applyFill="1" applyBorder="1" applyAlignment="1">
      <alignment horizontal="center" vertical="center"/>
    </xf>
    <xf numFmtId="0" fontId="8" fillId="21" borderId="59" xfId="0" applyFont="1" applyFill="1" applyBorder="1" applyAlignment="1">
      <alignment horizontal="center" vertical="center"/>
    </xf>
    <xf numFmtId="0" fontId="8" fillId="21" borderId="56" xfId="0" applyFont="1" applyFill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21" borderId="60" xfId="0" applyFont="1" applyFill="1" applyBorder="1" applyAlignment="1">
      <alignment horizontal="center" vertical="center"/>
    </xf>
    <xf numFmtId="0" fontId="8" fillId="21" borderId="62" xfId="0" applyFont="1" applyFill="1" applyBorder="1" applyAlignment="1">
      <alignment horizontal="center" vertical="center"/>
    </xf>
    <xf numFmtId="0" fontId="8" fillId="21" borderId="63" xfId="0" applyFont="1" applyFill="1" applyBorder="1" applyAlignment="1">
      <alignment horizontal="center" vertical="center"/>
    </xf>
    <xf numFmtId="0" fontId="0" fillId="10" borderId="2" xfId="0" applyFont="1" applyFill="1" applyBorder="1"/>
    <xf numFmtId="0" fontId="0" fillId="13" borderId="2" xfId="0" applyFont="1" applyFill="1" applyBorder="1"/>
    <xf numFmtId="0" fontId="0" fillId="10" borderId="4" xfId="0" applyFont="1" applyFill="1" applyBorder="1"/>
    <xf numFmtId="0" fontId="0" fillId="10" borderId="5" xfId="0" applyFill="1" applyBorder="1"/>
    <xf numFmtId="0" fontId="0" fillId="10" borderId="6" xfId="0" applyFill="1" applyBorder="1"/>
    <xf numFmtId="0" fontId="17" fillId="0" borderId="0" xfId="0" applyFont="1" applyAlignment="1">
      <alignment horizontal="left"/>
    </xf>
    <xf numFmtId="0" fontId="17" fillId="0" borderId="0" xfId="0" applyFont="1"/>
    <xf numFmtId="0" fontId="0" fillId="0" borderId="37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8" fillId="21" borderId="67" xfId="0" applyFont="1" applyFill="1" applyBorder="1" applyAlignment="1">
      <alignment horizontal="center" vertical="center"/>
    </xf>
    <xf numFmtId="0" fontId="8" fillId="0" borderId="68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21" borderId="71" xfId="0" applyFont="1" applyFill="1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17" borderId="38" xfId="0" applyFill="1" applyBorder="1"/>
    <xf numFmtId="0" fontId="0" fillId="17" borderId="44" xfId="0" applyFill="1" applyBorder="1"/>
    <xf numFmtId="49" fontId="0" fillId="17" borderId="73" xfId="0" applyNumberFormat="1" applyFill="1" applyBorder="1" applyAlignment="1">
      <alignment horizontal="center" vertical="center"/>
    </xf>
    <xf numFmtId="49" fontId="0" fillId="17" borderId="74" xfId="0" applyNumberFormat="1" applyFill="1" applyBorder="1" applyAlignment="1">
      <alignment horizontal="center" vertical="center"/>
    </xf>
    <xf numFmtId="49" fontId="0" fillId="17" borderId="75" xfId="0" applyNumberFormat="1" applyFill="1" applyBorder="1" applyAlignment="1">
      <alignment horizontal="center" vertical="center"/>
    </xf>
    <xf numFmtId="0" fontId="0" fillId="17" borderId="40" xfId="0" applyFill="1" applyBorder="1"/>
    <xf numFmtId="0" fontId="0" fillId="17" borderId="41" xfId="0" applyFill="1" applyBorder="1"/>
    <xf numFmtId="0" fontId="0" fillId="17" borderId="45" xfId="0" applyFill="1" applyBorder="1"/>
    <xf numFmtId="0" fontId="0" fillId="17" borderId="76" xfId="0" applyFill="1" applyBorder="1" applyAlignment="1">
      <alignment horizontal="center" vertical="center"/>
    </xf>
    <xf numFmtId="0" fontId="0" fillId="17" borderId="77" xfId="0" applyFill="1" applyBorder="1" applyAlignment="1">
      <alignment horizontal="center" vertical="center"/>
    </xf>
    <xf numFmtId="0" fontId="0" fillId="17" borderId="78" xfId="0" applyFill="1" applyBorder="1" applyAlignment="1">
      <alignment horizontal="center" vertical="center"/>
    </xf>
    <xf numFmtId="0" fontId="0" fillId="17" borderId="80" xfId="0" applyFill="1" applyBorder="1"/>
    <xf numFmtId="0" fontId="0" fillId="17" borderId="81" xfId="0" applyFill="1" applyBorder="1"/>
    <xf numFmtId="0" fontId="0" fillId="17" borderId="82" xfId="0" applyFill="1" applyBorder="1"/>
    <xf numFmtId="0" fontId="0" fillId="17" borderId="79" xfId="0" applyFill="1" applyBorder="1" applyAlignment="1">
      <alignment horizontal="center" vertical="center"/>
    </xf>
    <xf numFmtId="0" fontId="0" fillId="17" borderId="83" xfId="0" applyFill="1" applyBorder="1" applyAlignment="1">
      <alignment horizontal="center" vertical="center"/>
    </xf>
    <xf numFmtId="0" fontId="0" fillId="17" borderId="84" xfId="0" applyFill="1" applyBorder="1" applyAlignment="1">
      <alignment horizontal="center" vertical="center"/>
    </xf>
    <xf numFmtId="0" fontId="0" fillId="18" borderId="38" xfId="0" applyFill="1" applyBorder="1"/>
    <xf numFmtId="0" fontId="0" fillId="18" borderId="39" xfId="0" applyFill="1" applyBorder="1"/>
    <xf numFmtId="0" fontId="0" fillId="18" borderId="44" xfId="0" applyFill="1" applyBorder="1"/>
    <xf numFmtId="49" fontId="0" fillId="18" borderId="73" xfId="0" applyNumberFormat="1" applyFill="1" applyBorder="1" applyAlignment="1">
      <alignment horizontal="center" vertical="center"/>
    </xf>
    <xf numFmtId="49" fontId="0" fillId="18" borderId="74" xfId="0" applyNumberFormat="1" applyFill="1" applyBorder="1" applyAlignment="1">
      <alignment horizontal="center" vertical="center"/>
    </xf>
    <xf numFmtId="49" fontId="0" fillId="18" borderId="75" xfId="0" applyNumberFormat="1" applyFill="1" applyBorder="1" applyAlignment="1">
      <alignment horizontal="center" vertical="center"/>
    </xf>
    <xf numFmtId="0" fontId="0" fillId="18" borderId="40" xfId="0" applyFill="1" applyBorder="1"/>
    <xf numFmtId="0" fontId="0" fillId="18" borderId="41" xfId="0" applyFill="1" applyBorder="1"/>
    <xf numFmtId="0" fontId="0" fillId="18" borderId="45" xfId="0" applyFill="1" applyBorder="1"/>
    <xf numFmtId="0" fontId="0" fillId="18" borderId="76" xfId="0" applyFill="1" applyBorder="1" applyAlignment="1">
      <alignment horizontal="center" vertical="center"/>
    </xf>
    <xf numFmtId="0" fontId="0" fillId="18" borderId="77" xfId="0" applyFill="1" applyBorder="1" applyAlignment="1">
      <alignment horizontal="center" vertical="center"/>
    </xf>
    <xf numFmtId="0" fontId="0" fillId="18" borderId="78" xfId="0" applyFill="1" applyBorder="1" applyAlignment="1">
      <alignment horizontal="center" vertical="center"/>
    </xf>
    <xf numFmtId="0" fontId="0" fillId="18" borderId="42" xfId="0" applyFill="1" applyBorder="1"/>
    <xf numFmtId="0" fontId="0" fillId="18" borderId="43" xfId="0" applyFill="1" applyBorder="1"/>
    <xf numFmtId="0" fontId="0" fillId="18" borderId="46" xfId="0" applyFill="1" applyBorder="1"/>
    <xf numFmtId="0" fontId="0" fillId="18" borderId="85" xfId="0" applyFont="1" applyFill="1" applyBorder="1" applyAlignment="1">
      <alignment horizontal="center" vertical="center"/>
    </xf>
    <xf numFmtId="0" fontId="0" fillId="18" borderId="86" xfId="0" applyFill="1" applyBorder="1" applyAlignment="1">
      <alignment horizontal="center" vertical="center"/>
    </xf>
    <xf numFmtId="0" fontId="0" fillId="18" borderId="87" xfId="0" applyFill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10" fillId="2" borderId="2" xfId="0" applyFont="1" applyFill="1" applyBorder="1"/>
    <xf numFmtId="0" fontId="0" fillId="2" borderId="0" xfId="0" applyFill="1" applyBorder="1"/>
    <xf numFmtId="0" fontId="6" fillId="2" borderId="0" xfId="0" applyFont="1" applyFill="1" applyBorder="1" applyAlignment="1"/>
    <xf numFmtId="0" fontId="0" fillId="2" borderId="3" xfId="0" applyFill="1" applyBorder="1"/>
    <xf numFmtId="0" fontId="10" fillId="22" borderId="4" xfId="0" applyFont="1" applyFill="1" applyBorder="1"/>
    <xf numFmtId="0" fontId="0" fillId="22" borderId="5" xfId="0" applyFill="1" applyBorder="1"/>
    <xf numFmtId="0" fontId="6" fillId="22" borderId="5" xfId="0" applyFont="1" applyFill="1" applyBorder="1" applyAlignment="1"/>
    <xf numFmtId="0" fontId="0" fillId="22" borderId="6" xfId="0" applyFill="1" applyBorder="1"/>
    <xf numFmtId="0" fontId="5" fillId="4" borderId="92" xfId="0" applyFont="1" applyFill="1" applyBorder="1"/>
    <xf numFmtId="0" fontId="0" fillId="4" borderId="93" xfId="0" applyFill="1" applyBorder="1"/>
    <xf numFmtId="0" fontId="0" fillId="4" borderId="94" xfId="0" applyFill="1" applyBorder="1"/>
    <xf numFmtId="0" fontId="5" fillId="5" borderId="95" xfId="0" applyFont="1" applyFill="1" applyBorder="1"/>
    <xf numFmtId="0" fontId="0" fillId="5" borderId="43" xfId="0" applyFill="1" applyBorder="1"/>
    <xf numFmtId="0" fontId="0" fillId="5" borderId="46" xfId="0" applyFill="1" applyBorder="1"/>
    <xf numFmtId="0" fontId="6" fillId="7" borderId="0" xfId="0" applyFont="1" applyFill="1" applyBorder="1" applyAlignment="1">
      <alignment horizontal="center"/>
    </xf>
    <xf numFmtId="0" fontId="6" fillId="16" borderId="5" xfId="0" applyFont="1" applyFill="1" applyBorder="1" applyAlignment="1">
      <alignment horizontal="center"/>
    </xf>
    <xf numFmtId="0" fontId="10" fillId="16" borderId="53" xfId="0" applyFont="1" applyFill="1" applyBorder="1" applyAlignment="1">
      <alignment horizontal="center"/>
    </xf>
    <xf numFmtId="0" fontId="10" fillId="16" borderId="54" xfId="0" applyFont="1" applyFill="1" applyBorder="1" applyAlignment="1">
      <alignment horizontal="center"/>
    </xf>
    <xf numFmtId="0" fontId="10" fillId="7" borderId="52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/>
    </xf>
    <xf numFmtId="0" fontId="10" fillId="16" borderId="4" xfId="0" applyFont="1" applyFill="1" applyBorder="1" applyAlignment="1">
      <alignment horizontal="center"/>
    </xf>
    <xf numFmtId="0" fontId="10" fillId="16" borderId="5" xfId="0" applyFont="1" applyFill="1" applyBorder="1" applyAlignment="1">
      <alignment horizontal="center"/>
    </xf>
    <xf numFmtId="0" fontId="10" fillId="7" borderId="2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5" fillId="6" borderId="33" xfId="0" applyFont="1" applyFill="1" applyBorder="1" applyAlignment="1">
      <alignment horizontal="left" vertical="top" wrapText="1"/>
    </xf>
    <xf numFmtId="0" fontId="5" fillId="6" borderId="34" xfId="0" applyFont="1" applyFill="1" applyBorder="1" applyAlignment="1">
      <alignment horizontal="left" vertical="top" wrapText="1"/>
    </xf>
    <xf numFmtId="0" fontId="5" fillId="6" borderId="35" xfId="0" applyFont="1" applyFill="1" applyBorder="1" applyAlignment="1">
      <alignment horizontal="left" vertical="top" wrapText="1"/>
    </xf>
    <xf numFmtId="0" fontId="6" fillId="19" borderId="48" xfId="0" applyFont="1" applyFill="1" applyBorder="1" applyAlignment="1">
      <alignment horizontal="center" textRotation="90"/>
    </xf>
    <xf numFmtId="0" fontId="6" fillId="5" borderId="0" xfId="0" applyFont="1" applyFill="1" applyBorder="1" applyAlignment="1">
      <alignment horizontal="left" vertical="top" wrapText="1"/>
    </xf>
    <xf numFmtId="0" fontId="6" fillId="5" borderId="3" xfId="0" applyFont="1" applyFill="1" applyBorder="1" applyAlignment="1">
      <alignment horizontal="left" vertical="top" wrapText="1"/>
    </xf>
    <xf numFmtId="0" fontId="16" fillId="6" borderId="0" xfId="0" applyFont="1" applyFill="1" applyBorder="1" applyAlignment="1">
      <alignment horizontal="center" wrapText="1"/>
    </xf>
    <xf numFmtId="0" fontId="6" fillId="16" borderId="0" xfId="0" applyFont="1" applyFill="1" applyBorder="1" applyAlignment="1">
      <alignment horizontal="center"/>
    </xf>
    <xf numFmtId="0" fontId="16" fillId="6" borderId="2" xfId="0" applyFont="1" applyFill="1" applyBorder="1" applyAlignment="1">
      <alignment horizontal="center" wrapText="1"/>
    </xf>
    <xf numFmtId="0" fontId="10" fillId="16" borderId="2" xfId="0" applyFont="1" applyFill="1" applyBorder="1" applyAlignment="1">
      <alignment horizontal="center"/>
    </xf>
    <xf numFmtId="0" fontId="10" fillId="16" borderId="0" xfId="0" applyFont="1" applyFill="1" applyBorder="1" applyAlignment="1">
      <alignment horizontal="center"/>
    </xf>
    <xf numFmtId="0" fontId="16" fillId="6" borderId="52" xfId="0" applyFont="1" applyFill="1" applyBorder="1" applyAlignment="1">
      <alignment horizontal="center" wrapText="1"/>
    </xf>
    <xf numFmtId="0" fontId="16" fillId="6" borderId="1" xfId="0" applyFont="1" applyFill="1" applyBorder="1" applyAlignment="1">
      <alignment horizontal="center" wrapText="1"/>
    </xf>
    <xf numFmtId="0" fontId="10" fillId="16" borderId="52" xfId="0" applyFont="1" applyFill="1" applyBorder="1" applyAlignment="1">
      <alignment horizontal="center"/>
    </xf>
    <xf numFmtId="0" fontId="10" fillId="16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18" fillId="0" borderId="64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18" fillId="0" borderId="66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12" borderId="33" xfId="0" applyFont="1" applyFill="1" applyBorder="1" applyAlignment="1">
      <alignment horizontal="left"/>
    </xf>
    <xf numFmtId="0" fontId="5" fillId="12" borderId="34" xfId="0" applyFont="1" applyFill="1" applyBorder="1" applyAlignment="1">
      <alignment horizontal="left"/>
    </xf>
    <xf numFmtId="0" fontId="5" fillId="12" borderId="35" xfId="0" applyFont="1" applyFill="1" applyBorder="1" applyAlignment="1">
      <alignment horizontal="left"/>
    </xf>
    <xf numFmtId="0" fontId="0" fillId="17" borderId="88" xfId="0" applyFill="1" applyBorder="1" applyAlignment="1">
      <alignment horizontal="center" textRotation="90"/>
    </xf>
    <xf numFmtId="0" fontId="0" fillId="17" borderId="89" xfId="0" applyFill="1" applyBorder="1" applyAlignment="1">
      <alignment horizontal="center" textRotation="90"/>
    </xf>
    <xf numFmtId="0" fontId="0" fillId="17" borderId="90" xfId="0" applyFill="1" applyBorder="1" applyAlignment="1">
      <alignment horizontal="center" textRotation="90"/>
    </xf>
    <xf numFmtId="0" fontId="0" fillId="18" borderId="88" xfId="0" applyFill="1" applyBorder="1" applyAlignment="1">
      <alignment horizontal="center" textRotation="90"/>
    </xf>
    <xf numFmtId="0" fontId="0" fillId="18" borderId="89" xfId="0" applyFill="1" applyBorder="1" applyAlignment="1">
      <alignment horizontal="center" textRotation="90"/>
    </xf>
    <xf numFmtId="0" fontId="0" fillId="18" borderId="91" xfId="0" applyFill="1" applyBorder="1" applyAlignment="1">
      <alignment horizontal="center" textRotation="90"/>
    </xf>
    <xf numFmtId="0" fontId="13" fillId="3" borderId="33" xfId="0" applyFont="1" applyFill="1" applyBorder="1" applyAlignment="1">
      <alignment horizontal="center"/>
    </xf>
    <xf numFmtId="0" fontId="13" fillId="3" borderId="34" xfId="0" applyFont="1" applyFill="1" applyBorder="1" applyAlignment="1">
      <alignment horizontal="center"/>
    </xf>
    <xf numFmtId="0" fontId="13" fillId="3" borderId="35" xfId="0" applyFont="1" applyFill="1" applyBorder="1" applyAlignment="1">
      <alignment horizontal="center"/>
    </xf>
    <xf numFmtId="0" fontId="19" fillId="3" borderId="2" xfId="0" applyFont="1" applyFill="1" applyBorder="1" applyAlignment="1">
      <alignment horizontal="center"/>
    </xf>
    <xf numFmtId="0" fontId="19" fillId="3" borderId="0" xfId="0" applyFont="1" applyFill="1" applyBorder="1" applyAlignment="1">
      <alignment horizontal="center"/>
    </xf>
    <xf numFmtId="0" fontId="20" fillId="3" borderId="0" xfId="0" applyFont="1" applyFill="1" applyBorder="1" applyAlignment="1">
      <alignment horizontal="center"/>
    </xf>
    <xf numFmtId="0" fontId="5" fillId="8" borderId="33" xfId="0" applyFont="1" applyFill="1" applyBorder="1" applyAlignment="1">
      <alignment horizontal="left" wrapText="1"/>
    </xf>
    <xf numFmtId="0" fontId="5" fillId="8" borderId="34" xfId="0" applyFont="1" applyFill="1" applyBorder="1" applyAlignment="1">
      <alignment horizontal="left" wrapText="1"/>
    </xf>
    <xf numFmtId="0" fontId="5" fillId="8" borderId="35" xfId="0" applyFont="1" applyFill="1" applyBorder="1" applyAlignment="1">
      <alignment horizontal="left" wrapText="1"/>
    </xf>
    <xf numFmtId="0" fontId="5" fillId="14" borderId="33" xfId="0" applyFont="1" applyFill="1" applyBorder="1" applyAlignment="1">
      <alignment horizontal="left" wrapText="1"/>
    </xf>
    <xf numFmtId="0" fontId="5" fillId="14" borderId="34" xfId="0" applyFont="1" applyFill="1" applyBorder="1" applyAlignment="1">
      <alignment horizontal="left" wrapText="1"/>
    </xf>
    <xf numFmtId="0" fontId="5" fillId="14" borderId="35" xfId="0" applyFont="1" applyFill="1" applyBorder="1" applyAlignment="1">
      <alignment horizontal="left" wrapText="1"/>
    </xf>
    <xf numFmtId="0" fontId="6" fillId="18" borderId="2" xfId="0" applyFont="1" applyFill="1" applyBorder="1" applyAlignment="1">
      <alignment horizontal="left"/>
    </xf>
    <xf numFmtId="0" fontId="6" fillId="18" borderId="0" xfId="0" applyFont="1" applyFill="1" applyBorder="1" applyAlignment="1">
      <alignment horizontal="left"/>
    </xf>
    <xf numFmtId="0" fontId="6" fillId="18" borderId="3" xfId="0" applyFont="1" applyFill="1" applyBorder="1" applyAlignment="1">
      <alignment horizontal="left"/>
    </xf>
    <xf numFmtId="0" fontId="6" fillId="15" borderId="4" xfId="0" applyFont="1" applyFill="1" applyBorder="1" applyAlignment="1">
      <alignment horizontal="left"/>
    </xf>
    <xf numFmtId="0" fontId="6" fillId="15" borderId="5" xfId="0" applyFont="1" applyFill="1" applyBorder="1" applyAlignment="1">
      <alignment horizontal="left"/>
    </xf>
    <xf numFmtId="0" fontId="6" fillId="15" borderId="6" xfId="0" applyFont="1" applyFill="1" applyBorder="1" applyAlignment="1">
      <alignment horizontal="left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Normale 4" xfId="3" xr:uid="{00000000-0005-0000-0000-000003000000}"/>
    <cellStyle name="Normale 5" xfId="4" xr:uid="{00000000-0005-0000-0000-000004000000}"/>
  </cellStyles>
  <dxfs count="0"/>
  <tableStyles count="0" defaultTableStyle="TableStyleMedium2" defaultPivotStyle="PivotStyleLight16"/>
  <colors>
    <mruColors>
      <color rgb="FFCC00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2</xdr:col>
      <xdr:colOff>13875</xdr:colOff>
      <xdr:row>6</xdr:row>
      <xdr:rowOff>13875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1057275"/>
          <a:ext cx="242475" cy="2520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2</xdr:col>
      <xdr:colOff>11907</xdr:colOff>
      <xdr:row>8</xdr:row>
      <xdr:rowOff>13875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57325"/>
          <a:ext cx="250032" cy="252000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9</xdr:row>
      <xdr:rowOff>0</xdr:rowOff>
    </xdr:from>
    <xdr:to>
      <xdr:col>12</xdr:col>
      <xdr:colOff>13875</xdr:colOff>
      <xdr:row>10</xdr:row>
      <xdr:rowOff>13875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6875" y="1800225"/>
          <a:ext cx="252000" cy="252000"/>
        </a:xfrm>
        <a:prstGeom prst="rect">
          <a:avLst/>
        </a:prstGeom>
      </xdr:spPr>
    </xdr:pic>
    <xdr:clientData/>
  </xdr:twoCellAnchor>
  <xdr:twoCellAnchor editAs="oneCell">
    <xdr:from>
      <xdr:col>11</xdr:col>
      <xdr:colOff>9525</xdr:colOff>
      <xdr:row>7</xdr:row>
      <xdr:rowOff>0</xdr:rowOff>
    </xdr:from>
    <xdr:to>
      <xdr:col>12</xdr:col>
      <xdr:colOff>23400</xdr:colOff>
      <xdr:row>8</xdr:row>
      <xdr:rowOff>13875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6400" y="1457325"/>
          <a:ext cx="252000" cy="2520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2</xdr:col>
      <xdr:colOff>13875</xdr:colOff>
      <xdr:row>10</xdr:row>
      <xdr:rowOff>13875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00225"/>
          <a:ext cx="252000" cy="252000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22</xdr:col>
      <xdr:colOff>13875</xdr:colOff>
      <xdr:row>8</xdr:row>
      <xdr:rowOff>13875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1371600"/>
          <a:ext cx="242475" cy="252000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9</xdr:row>
      <xdr:rowOff>0</xdr:rowOff>
    </xdr:from>
    <xdr:to>
      <xdr:col>22</xdr:col>
      <xdr:colOff>4350</xdr:colOff>
      <xdr:row>10</xdr:row>
      <xdr:rowOff>13875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1905000"/>
          <a:ext cx="232950" cy="252000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5</xdr:row>
      <xdr:rowOff>0</xdr:rowOff>
    </xdr:from>
    <xdr:to>
      <xdr:col>18</xdr:col>
      <xdr:colOff>13875</xdr:colOff>
      <xdr:row>6</xdr:row>
      <xdr:rowOff>13875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0" y="1123950"/>
          <a:ext cx="252000" cy="252000"/>
        </a:xfrm>
        <a:prstGeom prst="rect">
          <a:avLst/>
        </a:prstGeom>
      </xdr:spPr>
    </xdr:pic>
    <xdr:clientData/>
  </xdr:twoCellAnchor>
  <xdr:twoCellAnchor>
    <xdr:from>
      <xdr:col>5</xdr:col>
      <xdr:colOff>19050</xdr:colOff>
      <xdr:row>4</xdr:row>
      <xdr:rowOff>9525</xdr:rowOff>
    </xdr:from>
    <xdr:to>
      <xdr:col>17</xdr:col>
      <xdr:colOff>2221</xdr:colOff>
      <xdr:row>4</xdr:row>
      <xdr:rowOff>392124</xdr:rowOff>
    </xdr:to>
    <xdr:pic>
      <xdr:nvPicPr>
        <xdr:cNvPr id="13" name="Immagine 12" descr="Marce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666750"/>
          <a:ext cx="2726371" cy="38259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5B9BD5"/>
              </a:solidFill>
            </a14:hiddenFill>
          </a:ext>
          <a:ext uri="{91240B29-F687-4F45-9708-019B960494DF}">
            <a14:hiddenLine xmlns:a14="http://schemas.microsoft.com/office/drawing/2010/main" w="25400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2</xdr:col>
      <xdr:colOff>23400</xdr:colOff>
      <xdr:row>12</xdr:row>
      <xdr:rowOff>13875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1990725"/>
          <a:ext cx="252000" cy="252000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142875</xdr:colOff>
      <xdr:row>0</xdr:row>
      <xdr:rowOff>28576</xdr:rowOff>
    </xdr:from>
    <xdr:to>
      <xdr:col>2</xdr:col>
      <xdr:colOff>114300</xdr:colOff>
      <xdr:row>0</xdr:row>
      <xdr:rowOff>408725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28576"/>
          <a:ext cx="428625" cy="380149"/>
        </a:xfrm>
        <a:prstGeom prst="rect">
          <a:avLst/>
        </a:prstGeom>
      </xdr:spPr>
    </xdr:pic>
    <xdr:clientData/>
  </xdr:twoCellAnchor>
  <xdr:twoCellAnchor editAs="oneCell">
    <xdr:from>
      <xdr:col>12</xdr:col>
      <xdr:colOff>19050</xdr:colOff>
      <xdr:row>0</xdr:row>
      <xdr:rowOff>133350</xdr:rowOff>
    </xdr:from>
    <xdr:to>
      <xdr:col>14</xdr:col>
      <xdr:colOff>209850</xdr:colOff>
      <xdr:row>0</xdr:row>
      <xdr:rowOff>298990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id="{A16C8357-496D-4E47-A64B-5B2829D6475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97" t="50735" r="5147" b="26961"/>
        <a:stretch/>
      </xdr:blipFill>
      <xdr:spPr>
        <a:xfrm flipH="1">
          <a:off x="2762250" y="133350"/>
          <a:ext cx="648000" cy="165640"/>
        </a:xfrm>
        <a:prstGeom prst="rect">
          <a:avLst/>
        </a:prstGeom>
      </xdr:spPr>
    </xdr:pic>
    <xdr:clientData/>
  </xdr:twoCellAnchor>
  <xdr:twoCellAnchor>
    <xdr:from>
      <xdr:col>9</xdr:col>
      <xdr:colOff>0</xdr:colOff>
      <xdr:row>11</xdr:row>
      <xdr:rowOff>0</xdr:rowOff>
    </xdr:from>
    <xdr:to>
      <xdr:col>10</xdr:col>
      <xdr:colOff>19050</xdr:colOff>
      <xdr:row>12</xdr:row>
      <xdr:rowOff>19050</xdr:rowOff>
    </xdr:to>
    <xdr:pic>
      <xdr:nvPicPr>
        <xdr:cNvPr id="17" name="Immagine 16" descr="Punti Boost">
          <a:extLst>
            <a:ext uri="{FF2B5EF4-FFF2-40B4-BE49-F238E27FC236}">
              <a16:creationId xmlns:a16="http://schemas.microsoft.com/office/drawing/2014/main" id="{F2685379-8A79-4425-B332-1185E62B7F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4600" y="2219325"/>
          <a:ext cx="247650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25400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EEECE1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0</xdr:colOff>
      <xdr:row>10</xdr:row>
      <xdr:rowOff>66675</xdr:rowOff>
    </xdr:from>
    <xdr:to>
      <xdr:col>16</xdr:col>
      <xdr:colOff>19050</xdr:colOff>
      <xdr:row>12</xdr:row>
      <xdr:rowOff>9525</xdr:rowOff>
    </xdr:to>
    <xdr:pic>
      <xdr:nvPicPr>
        <xdr:cNvPr id="18" name="Immagine 17" descr="Punti Kers">
          <a:extLst>
            <a:ext uri="{FF2B5EF4-FFF2-40B4-BE49-F238E27FC236}">
              <a16:creationId xmlns:a16="http://schemas.microsoft.com/office/drawing/2014/main" id="{9225CC02-B815-405D-88FE-31E74EB65D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0" y="2200275"/>
          <a:ext cx="260350" cy="254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25400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EEECE1"/>
                </a:outerShdw>
              </a:effectLst>
            </a14:hiddenEffects>
          </a:ext>
        </a:extLst>
      </xdr:spPr>
    </xdr:pic>
    <xdr:clientData/>
  </xdr:twoCellAnchor>
  <xdr:twoCellAnchor>
    <xdr:from>
      <xdr:col>20</xdr:col>
      <xdr:colOff>0</xdr:colOff>
      <xdr:row>10</xdr:row>
      <xdr:rowOff>66675</xdr:rowOff>
    </xdr:from>
    <xdr:to>
      <xdr:col>21</xdr:col>
      <xdr:colOff>19050</xdr:colOff>
      <xdr:row>12</xdr:row>
      <xdr:rowOff>9525</xdr:rowOff>
    </xdr:to>
    <xdr:pic>
      <xdr:nvPicPr>
        <xdr:cNvPr id="16" name="Immagine 15" descr="Punti Kers">
          <a:extLst>
            <a:ext uri="{FF2B5EF4-FFF2-40B4-BE49-F238E27FC236}">
              <a16:creationId xmlns:a16="http://schemas.microsoft.com/office/drawing/2014/main" id="{E5E331AA-9648-4A12-B599-5E9A3394E1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0" y="2200275"/>
          <a:ext cx="260350" cy="254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25400" algn="ctr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EEECE1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59"/>
  <sheetViews>
    <sheetView tabSelected="1" zoomScaleNormal="100" workbookViewId="0">
      <selection activeCell="D1" sqref="D1:L1"/>
    </sheetView>
  </sheetViews>
  <sheetFormatPr defaultColWidth="8.81640625" defaultRowHeight="14.5" x14ac:dyDescent="0.35"/>
  <cols>
    <col min="1" max="24" width="3.453125" customWidth="1"/>
    <col min="25" max="25" width="8.81640625" customWidth="1"/>
    <col min="26" max="27" width="9.1796875" hidden="1" customWidth="1"/>
    <col min="28" max="28" width="9.7265625" hidden="1" customWidth="1"/>
    <col min="29" max="32" width="9.1796875" hidden="1" customWidth="1"/>
    <col min="33" max="39" width="9.1796875" customWidth="1"/>
    <col min="40" max="40" width="6.453125" customWidth="1"/>
  </cols>
  <sheetData>
    <row r="1" spans="1:28" ht="33.75" customHeight="1" thickBot="1" x14ac:dyDescent="0.55000000000000004">
      <c r="A1" s="209"/>
      <c r="B1" s="209"/>
      <c r="D1" s="210"/>
      <c r="E1" s="211"/>
      <c r="F1" s="211"/>
      <c r="G1" s="211"/>
      <c r="H1" s="211"/>
      <c r="I1" s="211"/>
      <c r="J1" s="211"/>
      <c r="K1" s="211"/>
      <c r="L1" s="212"/>
      <c r="M1" s="3"/>
      <c r="P1" s="210" t="s">
        <v>62</v>
      </c>
      <c r="Q1" s="211"/>
      <c r="R1" s="211"/>
      <c r="S1" s="211"/>
      <c r="T1" s="211"/>
      <c r="U1" s="211"/>
      <c r="V1" s="211"/>
      <c r="W1" s="211"/>
      <c r="X1" s="212"/>
      <c r="AB1" t="s">
        <v>62</v>
      </c>
    </row>
    <row r="2" spans="1:28" ht="10.5" customHeight="1" x14ac:dyDescent="0.5">
      <c r="A2" s="108"/>
      <c r="B2" s="108"/>
      <c r="C2" s="3"/>
      <c r="M2" s="3"/>
      <c r="AB2" s="169" t="s">
        <v>63</v>
      </c>
    </row>
    <row r="3" spans="1:28" ht="15" customHeight="1" x14ac:dyDescent="0.5">
      <c r="A3" s="124" t="s">
        <v>54</v>
      </c>
      <c r="C3" s="3"/>
      <c r="F3" s="213">
        <v>25</v>
      </c>
      <c r="G3" s="213"/>
      <c r="K3" s="124" t="s">
        <v>55</v>
      </c>
      <c r="N3" s="214">
        <f>SUM(C6:L6)+SUM(S6:X6)+SUM(C8:H8)+SUM(M8:R8)+SUM(W8:X8)+SUM(C10:H10)+SUM(M10:R10)+SUM(W10:X10)+SUM(K12:M12)</f>
        <v>6</v>
      </c>
      <c r="O3" s="214"/>
      <c r="S3" s="125" t="s">
        <v>56</v>
      </c>
      <c r="W3" s="213">
        <f>F3-N3</f>
        <v>19</v>
      </c>
      <c r="X3" s="213"/>
      <c r="AB3" s="169" t="s">
        <v>64</v>
      </c>
    </row>
    <row r="4" spans="1:28" ht="9.75" customHeight="1" x14ac:dyDescent="0.5">
      <c r="C4" s="3"/>
      <c r="F4" s="3"/>
      <c r="G4" s="3"/>
      <c r="M4" s="33" t="str">
        <f>IF(AJ3,"Scuderia Spiata","")</f>
        <v/>
      </c>
      <c r="Q4" s="33" t="str">
        <f>IF(AJ3,#REF!,"")</f>
        <v/>
      </c>
      <c r="AB4" s="169" t="s">
        <v>65</v>
      </c>
    </row>
    <row r="5" spans="1:28" ht="32.15" customHeight="1" thickBot="1" x14ac:dyDescent="0.6">
      <c r="C5" s="2"/>
      <c r="L5" s="4"/>
      <c r="M5" s="5"/>
      <c r="AB5" s="169" t="s">
        <v>66</v>
      </c>
    </row>
    <row r="6" spans="1:28" ht="18.75" customHeight="1" thickTop="1" thickBot="1" x14ac:dyDescent="0.4">
      <c r="A6" s="109" t="s">
        <v>47</v>
      </c>
      <c r="B6" s="6"/>
      <c r="C6" s="7">
        <v>1</v>
      </c>
      <c r="D6" s="7" t="str">
        <f>IF(AND($A$6&gt;1,NOT($A$6="sel")),1,"")</f>
        <v/>
      </c>
      <c r="E6" s="7" t="str">
        <f>IF(AND($A$6&gt;2,NOT($A$6="sel")),1,"")</f>
        <v/>
      </c>
      <c r="F6" s="7" t="str">
        <f>IF(AND($A$6&gt;3,NOT($A$6="sel")),1,"")</f>
        <v/>
      </c>
      <c r="G6" s="7" t="str">
        <f>IF(AND($A$6&gt;4,NOT($A$6="sel")),1,"")</f>
        <v/>
      </c>
      <c r="H6" s="7" t="str">
        <f>IF(AND($A$6&gt;5,NOT($A$6="sel")),1,"")</f>
        <v/>
      </c>
      <c r="I6" s="7" t="str">
        <f>IF(AND($A$6&gt;6,NOT($A$6="sel")),1,"")</f>
        <v/>
      </c>
      <c r="J6" s="7" t="str">
        <f>IF(AND($A$6&gt;7,NOT($A$6="sel")),1,"")</f>
        <v/>
      </c>
      <c r="K6" s="7" t="str">
        <f>IF(AND($A$6&gt;8,NOT($A$6="sel")),1,"")</f>
        <v/>
      </c>
      <c r="L6" s="8" t="str">
        <f>IF(AND($A$6&gt;9,NOT($A$6="sel")),1,"")</f>
        <v/>
      </c>
      <c r="Q6" s="114" t="s">
        <v>47</v>
      </c>
      <c r="R6" s="11"/>
      <c r="S6" s="12">
        <v>1</v>
      </c>
      <c r="T6" s="12" t="str">
        <f>IF(AND(Q6&gt;1,NOT(Q6="sel")),1,"")</f>
        <v/>
      </c>
      <c r="U6" s="12" t="str">
        <f>IF(AND(Q6&gt;2,NOT(Q6="sel")),1,"")</f>
        <v/>
      </c>
      <c r="V6" s="12" t="str">
        <f>IF(AND(Q6&gt;3,NOT(Q6="sel")),1,"")</f>
        <v/>
      </c>
      <c r="W6" s="12" t="str">
        <f>IF(AND(Q6&gt;4,NOT(Q6="sel")),1,"")</f>
        <v/>
      </c>
      <c r="X6" s="13" t="str">
        <f>IF(AND(Q6&gt;5,NOT(Q6="sel")),1,"")</f>
        <v/>
      </c>
      <c r="Z6" t="s">
        <v>47</v>
      </c>
      <c r="AA6" t="s">
        <v>57</v>
      </c>
      <c r="AB6" s="169" t="s">
        <v>67</v>
      </c>
    </row>
    <row r="7" spans="1:28" ht="6" customHeight="1" thickTop="1" thickBot="1" x14ac:dyDescent="0.4">
      <c r="A7" s="111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9"/>
      <c r="Z7">
        <v>1</v>
      </c>
      <c r="AA7" t="s">
        <v>58</v>
      </c>
      <c r="AB7" s="169" t="s">
        <v>68</v>
      </c>
    </row>
    <row r="8" spans="1:28" ht="18.75" customHeight="1" thickTop="1" thickBot="1" x14ac:dyDescent="0.4">
      <c r="A8" s="112" t="s">
        <v>47</v>
      </c>
      <c r="B8" s="17"/>
      <c r="C8" s="18">
        <v>1</v>
      </c>
      <c r="D8" s="18" t="str">
        <f>IF(AND(A8&gt;1,NOT(A8="sel")),1,"")</f>
        <v/>
      </c>
      <c r="E8" s="18" t="str">
        <f>IF(AND(A8&gt;2,NOT(A8="sel")),1,"")</f>
        <v/>
      </c>
      <c r="F8" s="18" t="str">
        <f>IF(AND(A8&gt;3,NOT(A8="sel")),1,"")</f>
        <v/>
      </c>
      <c r="G8" s="18" t="str">
        <f>IF(AND(A8&gt;4,NOT(A8="sel")),1,"")</f>
        <v/>
      </c>
      <c r="H8" s="19" t="str">
        <f>IF(AND(A8&gt;5,NOT(A8="sel")),1,"")</f>
        <v/>
      </c>
      <c r="K8" s="116" t="s">
        <v>47</v>
      </c>
      <c r="L8" s="115"/>
      <c r="M8" s="22">
        <v>1</v>
      </c>
      <c r="N8" s="22" t="str">
        <f>IF(AND(K8&gt;1,NOT(K8="sel")),1,"")</f>
        <v/>
      </c>
      <c r="O8" s="22" t="str">
        <f>IF(AND(K8&gt;2,NOT(K8="sel")),1,"")</f>
        <v/>
      </c>
      <c r="P8" s="22" t="str">
        <f>IF(AND(K8&gt;3,NOT(K8="sel")),1,"")</f>
        <v/>
      </c>
      <c r="Q8" s="22" t="str">
        <f>IF(AND(K8&gt;4,NOT(K8="sel")),1,"")</f>
        <v/>
      </c>
      <c r="R8" s="23" t="str">
        <f>IF(AND(K8&gt;5,NOT(K8="sel")),1,"")</f>
        <v/>
      </c>
      <c r="U8" s="118" t="s">
        <v>47</v>
      </c>
      <c r="V8" s="27"/>
      <c r="W8" s="28" t="str">
        <f>IF(AND($U$8&gt;0,NOT($U$8="sel")),1,"")</f>
        <v/>
      </c>
      <c r="X8" s="29" t="str">
        <f>IF(AND($U$8&gt;1,NOT($U$8="sel")),1,"")</f>
        <v/>
      </c>
      <c r="Z8">
        <v>2</v>
      </c>
      <c r="AB8" s="169" t="s">
        <v>69</v>
      </c>
    </row>
    <row r="9" spans="1:28" ht="6" customHeight="1" thickTop="1" thickBot="1" x14ac:dyDescent="0.4">
      <c r="A9" s="111"/>
      <c r="C9" s="10"/>
      <c r="D9" s="10"/>
      <c r="E9" s="10"/>
      <c r="F9" s="10"/>
      <c r="G9" s="10"/>
      <c r="H9" s="10"/>
      <c r="I9" s="10"/>
      <c r="K9" s="111"/>
      <c r="L9" s="10"/>
      <c r="M9" s="10"/>
      <c r="N9" s="10"/>
      <c r="O9" s="10"/>
      <c r="P9" s="9"/>
      <c r="Q9" s="9"/>
      <c r="U9" s="111"/>
      <c r="Z9">
        <v>3</v>
      </c>
    </row>
    <row r="10" spans="1:28" ht="18.75" customHeight="1" thickTop="1" thickBot="1" x14ac:dyDescent="0.4">
      <c r="A10" s="113" t="s">
        <v>47</v>
      </c>
      <c r="B10" s="24"/>
      <c r="C10" s="25">
        <v>1</v>
      </c>
      <c r="D10" s="25" t="str">
        <f>IF(AND(A10&gt;1,NOT(A10="sel")),1,"")</f>
        <v/>
      </c>
      <c r="E10" s="25" t="str">
        <f>IF(AND(A10&gt;2,NOT(A10="sel")),1,"")</f>
        <v/>
      </c>
      <c r="F10" s="25" t="str">
        <f>IF(AND(A10&gt;3,NOT(A10="sel")),1,"")</f>
        <v/>
      </c>
      <c r="G10" s="25" t="str">
        <f>IF(AND(A10&gt;4,NOT(A10="sel")),1,"")</f>
        <v/>
      </c>
      <c r="H10" s="26" t="str">
        <f>IF(AND(A10&gt;5,NOT(A10="sel")),1,"")</f>
        <v/>
      </c>
      <c r="K10" s="117" t="s">
        <v>47</v>
      </c>
      <c r="L10" s="30"/>
      <c r="M10" s="31">
        <v>1</v>
      </c>
      <c r="N10" s="31" t="str">
        <f>IF(AND(K10&gt;1,NOT(K10="sel")),1,"")</f>
        <v/>
      </c>
      <c r="O10" s="31" t="str">
        <f>IF(AND(K10&gt;2,NOT(K10="sel")),1,"")</f>
        <v/>
      </c>
      <c r="P10" s="31" t="str">
        <f>IF(AND(K10&gt;3,NOT(K10="sel")),1,"")</f>
        <v/>
      </c>
      <c r="Q10" s="31" t="str">
        <f>IF(AND(K10&gt;4,NOT(K10="sel")),1,"")</f>
        <v/>
      </c>
      <c r="R10" s="32" t="str">
        <f>IF(AND(K10&gt;5,NOT(K10="sel")),1,"")</f>
        <v/>
      </c>
      <c r="U10" s="118" t="s">
        <v>47</v>
      </c>
      <c r="V10" s="27"/>
      <c r="W10" s="28" t="str">
        <f>IF(AND($U$10&gt;0,NOT($U$10="sel")),1,"")</f>
        <v/>
      </c>
      <c r="X10" s="29" t="str">
        <f>IF(AND($U$10&gt;1,NOT($U$10="sel")),1,"")</f>
        <v/>
      </c>
      <c r="Z10">
        <v>4</v>
      </c>
    </row>
    <row r="11" spans="1:28" ht="6" customHeight="1" thickTop="1" thickBot="1" x14ac:dyDescent="0.4">
      <c r="A11" s="111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9"/>
      <c r="Z11">
        <v>5</v>
      </c>
    </row>
    <row r="12" spans="1:28" ht="18.75" customHeight="1" thickTop="1" thickBot="1" x14ac:dyDescent="0.4">
      <c r="A12" s="110">
        <v>5</v>
      </c>
      <c r="B12" s="14"/>
      <c r="C12" s="15">
        <v>1</v>
      </c>
      <c r="D12" s="15">
        <v>1</v>
      </c>
      <c r="E12" s="15">
        <v>1</v>
      </c>
      <c r="F12" s="15">
        <v>1</v>
      </c>
      <c r="G12" s="16">
        <v>1</v>
      </c>
      <c r="I12" s="128" t="s">
        <v>47</v>
      </c>
      <c r="J12" s="129"/>
      <c r="K12" s="130" t="str">
        <f>IF(AND($I$12&gt;0,NOT($I$12="sel")),1,"")</f>
        <v/>
      </c>
      <c r="L12" s="130" t="str">
        <f>IF(AND($I$12&gt;1,NOT($I$12="sel")),1,"")</f>
        <v/>
      </c>
      <c r="M12" s="131" t="str">
        <f>IF(AND($I$12&gt;2,NOT($I$12="sel")),1,"")</f>
        <v/>
      </c>
      <c r="O12" s="132" t="s">
        <v>58</v>
      </c>
      <c r="P12" s="20">
        <v>1</v>
      </c>
      <c r="Q12" s="20" t="str">
        <f>IF($O$12="on",1,"")</f>
        <v/>
      </c>
      <c r="R12" s="20" t="str">
        <f>IF($O$12="on",1,"")</f>
        <v/>
      </c>
      <c r="S12" s="21" t="str">
        <f>IF($O$12="on",1,"")</f>
        <v/>
      </c>
      <c r="T12" s="132"/>
      <c r="U12" s="20">
        <v>1</v>
      </c>
      <c r="V12" s="20" t="str">
        <f>IF($O$12="on",1,"")</f>
        <v/>
      </c>
      <c r="W12" s="20" t="str">
        <f>IF($O$12="on",1,"")</f>
        <v/>
      </c>
      <c r="X12" s="21" t="str">
        <f>IF($O$12="on",1,"")</f>
        <v/>
      </c>
      <c r="Z12">
        <v>6</v>
      </c>
    </row>
    <row r="13" spans="1:28" ht="6" customHeight="1" thickTop="1" thickBot="1" x14ac:dyDescent="0.4"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9"/>
      <c r="Z13">
        <v>7</v>
      </c>
    </row>
    <row r="14" spans="1:28" ht="13.5" customHeight="1" thickTop="1" x14ac:dyDescent="0.35">
      <c r="D14" s="68"/>
      <c r="E14" s="37"/>
      <c r="F14" s="37"/>
      <c r="G14" s="37"/>
      <c r="H14" s="69"/>
      <c r="I14" s="69" t="s">
        <v>23</v>
      </c>
      <c r="J14" s="224" t="s">
        <v>24</v>
      </c>
      <c r="K14" s="225"/>
      <c r="L14" s="225"/>
      <c r="M14" s="226"/>
      <c r="N14" s="227" t="s">
        <v>25</v>
      </c>
      <c r="O14" s="228"/>
      <c r="P14" s="228"/>
      <c r="Q14" s="228"/>
      <c r="R14" s="229" t="s">
        <v>59</v>
      </c>
      <c r="S14" s="229"/>
      <c r="T14" s="229"/>
      <c r="U14" s="229"/>
      <c r="Z14">
        <v>8</v>
      </c>
    </row>
    <row r="15" spans="1:28" ht="13.5" customHeight="1" thickBot="1" x14ac:dyDescent="0.4">
      <c r="D15" s="57"/>
      <c r="E15" s="40"/>
      <c r="F15" s="40"/>
      <c r="G15" s="40"/>
      <c r="H15" s="70"/>
      <c r="I15" s="70" t="s">
        <v>22</v>
      </c>
      <c r="J15" s="133" t="s">
        <v>19</v>
      </c>
      <c r="K15" s="126" t="s">
        <v>20</v>
      </c>
      <c r="L15" s="126" t="s">
        <v>21</v>
      </c>
      <c r="M15" s="127" t="s">
        <v>48</v>
      </c>
      <c r="N15" s="133" t="s">
        <v>19</v>
      </c>
      <c r="O15" s="126" t="s">
        <v>20</v>
      </c>
      <c r="P15" s="126" t="s">
        <v>21</v>
      </c>
      <c r="Q15" s="127" t="s">
        <v>48</v>
      </c>
      <c r="R15" s="133" t="s">
        <v>19</v>
      </c>
      <c r="S15" s="126" t="s">
        <v>20</v>
      </c>
      <c r="T15" s="126" t="s">
        <v>21</v>
      </c>
      <c r="U15" s="127" t="s">
        <v>48</v>
      </c>
      <c r="Z15">
        <v>9</v>
      </c>
    </row>
    <row r="16" spans="1:28" ht="13.5" customHeight="1" x14ac:dyDescent="0.35">
      <c r="D16" s="218" t="s">
        <v>60</v>
      </c>
      <c r="E16" s="134" t="s">
        <v>16</v>
      </c>
      <c r="F16" s="71"/>
      <c r="G16" s="71"/>
      <c r="H16" s="71"/>
      <c r="I16" s="135"/>
      <c r="J16" s="136" t="s">
        <v>26</v>
      </c>
      <c r="K16" s="137" t="s">
        <v>26</v>
      </c>
      <c r="L16" s="137" t="s">
        <v>26</v>
      </c>
      <c r="M16" s="138" t="s">
        <v>26</v>
      </c>
      <c r="N16" s="136" t="s">
        <v>11</v>
      </c>
      <c r="O16" s="137" t="s">
        <v>26</v>
      </c>
      <c r="P16" s="137" t="s">
        <v>26</v>
      </c>
      <c r="Q16" s="138" t="s">
        <v>26</v>
      </c>
      <c r="R16" s="136" t="s">
        <v>26</v>
      </c>
      <c r="S16" s="137" t="s">
        <v>26</v>
      </c>
      <c r="T16" s="137" t="s">
        <v>26</v>
      </c>
      <c r="U16" s="138" t="s">
        <v>26</v>
      </c>
      <c r="Z16">
        <v>10</v>
      </c>
    </row>
    <row r="17" spans="1:33" ht="13.5" customHeight="1" x14ac:dyDescent="0.35">
      <c r="D17" s="219"/>
      <c r="E17" s="139" t="s">
        <v>18</v>
      </c>
      <c r="F17" s="140"/>
      <c r="G17" s="140"/>
      <c r="H17" s="140"/>
      <c r="I17" s="141"/>
      <c r="J17" s="142" t="s">
        <v>27</v>
      </c>
      <c r="K17" s="143" t="s">
        <v>27</v>
      </c>
      <c r="L17" s="143" t="s">
        <v>27</v>
      </c>
      <c r="M17" s="144" t="s">
        <v>27</v>
      </c>
      <c r="N17" s="142" t="s">
        <v>28</v>
      </c>
      <c r="O17" s="143" t="s">
        <v>28</v>
      </c>
      <c r="P17" s="143" t="s">
        <v>29</v>
      </c>
      <c r="Q17" s="144" t="s">
        <v>29</v>
      </c>
      <c r="R17" s="142" t="s">
        <v>28</v>
      </c>
      <c r="S17" s="143" t="s">
        <v>28</v>
      </c>
      <c r="T17" s="143" t="s">
        <v>29</v>
      </c>
      <c r="U17" s="144" t="s">
        <v>29</v>
      </c>
    </row>
    <row r="18" spans="1:33" ht="13.5" customHeight="1" thickBot="1" x14ac:dyDescent="0.4">
      <c r="D18" s="220"/>
      <c r="E18" s="145" t="s">
        <v>17</v>
      </c>
      <c r="F18" s="146"/>
      <c r="G18" s="146"/>
      <c r="H18" s="146"/>
      <c r="I18" s="147"/>
      <c r="J18" s="148" t="s">
        <v>26</v>
      </c>
      <c r="K18" s="149" t="s">
        <v>26</v>
      </c>
      <c r="L18" s="149" t="s">
        <v>26</v>
      </c>
      <c r="M18" s="150" t="s">
        <v>26</v>
      </c>
      <c r="N18" s="148" t="s">
        <v>26</v>
      </c>
      <c r="O18" s="149" t="s">
        <v>26</v>
      </c>
      <c r="P18" s="149" t="s">
        <v>26</v>
      </c>
      <c r="Q18" s="150" t="s">
        <v>26</v>
      </c>
      <c r="R18" s="148" t="s">
        <v>26</v>
      </c>
      <c r="S18" s="149" t="s">
        <v>26</v>
      </c>
      <c r="T18" s="149" t="s">
        <v>26</v>
      </c>
      <c r="U18" s="150" t="s">
        <v>26</v>
      </c>
    </row>
    <row r="19" spans="1:33" ht="13.5" customHeight="1" x14ac:dyDescent="0.35">
      <c r="D19" s="221" t="s">
        <v>61</v>
      </c>
      <c r="E19" s="151" t="s">
        <v>16</v>
      </c>
      <c r="F19" s="152"/>
      <c r="G19" s="152"/>
      <c r="H19" s="152"/>
      <c r="I19" s="153"/>
      <c r="J19" s="154" t="s">
        <v>26</v>
      </c>
      <c r="K19" s="155" t="s">
        <v>26</v>
      </c>
      <c r="L19" s="155" t="s">
        <v>26</v>
      </c>
      <c r="M19" s="156" t="s">
        <v>26</v>
      </c>
      <c r="N19" s="154" t="s">
        <v>26</v>
      </c>
      <c r="O19" s="155" t="s">
        <v>26</v>
      </c>
      <c r="P19" s="155" t="s">
        <v>26</v>
      </c>
      <c r="Q19" s="156" t="s">
        <v>26</v>
      </c>
      <c r="R19" s="154" t="s">
        <v>26</v>
      </c>
      <c r="S19" s="155" t="s">
        <v>26</v>
      </c>
      <c r="T19" s="155" t="s">
        <v>26</v>
      </c>
      <c r="U19" s="156" t="s">
        <v>26</v>
      </c>
    </row>
    <row r="20" spans="1:33" ht="13.5" customHeight="1" x14ac:dyDescent="0.35">
      <c r="D20" s="222"/>
      <c r="E20" s="157" t="s">
        <v>18</v>
      </c>
      <c r="F20" s="158"/>
      <c r="G20" s="158"/>
      <c r="H20" s="158"/>
      <c r="I20" s="159"/>
      <c r="J20" s="160" t="s">
        <v>27</v>
      </c>
      <c r="K20" s="161" t="s">
        <v>27</v>
      </c>
      <c r="L20" s="161" t="s">
        <v>27</v>
      </c>
      <c r="M20" s="162" t="s">
        <v>27</v>
      </c>
      <c r="N20" s="160" t="s">
        <v>28</v>
      </c>
      <c r="O20" s="161" t="s">
        <v>28</v>
      </c>
      <c r="P20" s="161" t="s">
        <v>29</v>
      </c>
      <c r="Q20" s="162" t="s">
        <v>29</v>
      </c>
      <c r="R20" s="160" t="s">
        <v>27</v>
      </c>
      <c r="S20" s="161" t="s">
        <v>27</v>
      </c>
      <c r="T20" s="161" t="s">
        <v>28</v>
      </c>
      <c r="U20" s="162" t="s">
        <v>28</v>
      </c>
    </row>
    <row r="21" spans="1:33" ht="13.5" customHeight="1" thickBot="1" x14ac:dyDescent="0.4">
      <c r="D21" s="223"/>
      <c r="E21" s="163" t="s">
        <v>17</v>
      </c>
      <c r="F21" s="164"/>
      <c r="G21" s="164"/>
      <c r="H21" s="164"/>
      <c r="I21" s="165"/>
      <c r="J21" s="166">
        <v>3</v>
      </c>
      <c r="K21" s="167">
        <v>3</v>
      </c>
      <c r="L21" s="167">
        <v>3</v>
      </c>
      <c r="M21" s="168">
        <v>3</v>
      </c>
      <c r="N21" s="166">
        <v>3</v>
      </c>
      <c r="O21" s="167">
        <v>3</v>
      </c>
      <c r="P21" s="167">
        <v>3</v>
      </c>
      <c r="Q21" s="168">
        <v>3</v>
      </c>
      <c r="R21" s="166">
        <v>1</v>
      </c>
      <c r="S21" s="167">
        <v>1</v>
      </c>
      <c r="T21" s="167">
        <v>1</v>
      </c>
      <c r="U21" s="168">
        <v>1</v>
      </c>
    </row>
    <row r="22" spans="1:33" ht="8.15" customHeight="1" thickTop="1" thickBot="1" x14ac:dyDescent="0.4"/>
    <row r="23" spans="1:33" ht="30" customHeight="1" thickTop="1" x14ac:dyDescent="0.35">
      <c r="A23" s="230" t="s">
        <v>76</v>
      </c>
      <c r="B23" s="231"/>
      <c r="C23" s="231"/>
      <c r="D23" s="231"/>
      <c r="E23" s="231"/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2"/>
    </row>
    <row r="24" spans="1:33" ht="15" customHeight="1" x14ac:dyDescent="0.35">
      <c r="A24" s="170" t="str">
        <f>IF(O12="on",Z24,AA24)</f>
        <v>Verifica Motore pista asciiutta: da 1 a 4 su un D20, perdi un PM e lasci una Macchia d'Olio nella casella finale</v>
      </c>
      <c r="B24" s="171"/>
      <c r="C24" s="171"/>
      <c r="D24" s="172"/>
      <c r="E24" s="171"/>
      <c r="F24" s="171"/>
      <c r="G24" s="171"/>
      <c r="H24" s="171"/>
      <c r="I24" s="171"/>
      <c r="J24" s="171"/>
      <c r="K24" s="171"/>
      <c r="L24" s="171"/>
      <c r="M24" s="171"/>
      <c r="N24" s="171"/>
      <c r="O24" s="171"/>
      <c r="P24" s="171"/>
      <c r="Q24" s="171"/>
      <c r="R24" s="171"/>
      <c r="S24" s="171"/>
      <c r="T24" s="171"/>
      <c r="U24" s="171"/>
      <c r="V24" s="171"/>
      <c r="W24" s="171"/>
      <c r="X24" s="173"/>
      <c r="Z24" t="s">
        <v>70</v>
      </c>
      <c r="AA24" t="s">
        <v>74</v>
      </c>
    </row>
    <row r="25" spans="1:33" ht="15" customHeight="1" thickBot="1" x14ac:dyDescent="0.4">
      <c r="A25" s="174" t="str">
        <f>IF(O12="on",Z25,AA25)</f>
        <v>Verifica Motore pista bagnata: da 1 a 3 su un D20, perdi un PM e lasci una Macchia d'Olio nella casella finale</v>
      </c>
      <c r="B25" s="175"/>
      <c r="C25" s="175"/>
      <c r="D25" s="176"/>
      <c r="E25" s="175"/>
      <c r="F25" s="175"/>
      <c r="G25" s="175"/>
      <c r="H25" s="175"/>
      <c r="I25" s="175"/>
      <c r="J25" s="175"/>
      <c r="K25" s="175"/>
      <c r="L25" s="175"/>
      <c r="M25" s="175"/>
      <c r="N25" s="175"/>
      <c r="O25" s="175"/>
      <c r="P25" s="175"/>
      <c r="Q25" s="175"/>
      <c r="R25" s="175"/>
      <c r="S25" s="175"/>
      <c r="T25" s="175"/>
      <c r="U25" s="175"/>
      <c r="V25" s="175"/>
      <c r="W25" s="175"/>
      <c r="X25" s="177"/>
      <c r="Z25" t="s">
        <v>71</v>
      </c>
      <c r="AA25" t="s">
        <v>75</v>
      </c>
    </row>
    <row r="26" spans="1:33" ht="6" customHeight="1" thickTop="1" thickBot="1" x14ac:dyDescent="0.4"/>
    <row r="27" spans="1:33" ht="27" customHeight="1" thickTop="1" x14ac:dyDescent="0.35">
      <c r="A27" s="233" t="s">
        <v>77</v>
      </c>
      <c r="B27" s="234"/>
      <c r="C27" s="234"/>
      <c r="D27" s="234"/>
      <c r="E27" s="234"/>
      <c r="F27" s="234"/>
      <c r="G27" s="234"/>
      <c r="H27" s="234"/>
      <c r="I27" s="234"/>
      <c r="J27" s="234"/>
      <c r="K27" s="234"/>
      <c r="L27" s="234"/>
      <c r="M27" s="234"/>
      <c r="N27" s="234"/>
      <c r="O27" s="234"/>
      <c r="P27" s="234"/>
      <c r="Q27" s="234"/>
      <c r="R27" s="234"/>
      <c r="S27" s="234"/>
      <c r="T27" s="234"/>
      <c r="U27" s="234"/>
      <c r="V27" s="234"/>
      <c r="W27" s="234"/>
      <c r="X27" s="235"/>
      <c r="AC27" s="1"/>
      <c r="AD27" s="1"/>
      <c r="AE27" s="1"/>
      <c r="AF27" s="1"/>
      <c r="AG27" s="1"/>
    </row>
    <row r="28" spans="1:33" ht="13.5" customHeight="1" x14ac:dyDescent="0.35">
      <c r="A28" s="236" t="s">
        <v>79</v>
      </c>
      <c r="B28" s="237"/>
      <c r="C28" s="237"/>
      <c r="D28" s="237"/>
      <c r="E28" s="237"/>
      <c r="F28" s="237"/>
      <c r="G28" s="237"/>
      <c r="H28" s="237"/>
      <c r="I28" s="237"/>
      <c r="J28" s="23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8"/>
      <c r="AD28" s="1"/>
      <c r="AE28" s="1"/>
      <c r="AF28" s="1"/>
      <c r="AG28" s="1"/>
    </row>
    <row r="29" spans="1:33" ht="13.5" customHeight="1" thickBot="1" x14ac:dyDescent="0.4">
      <c r="A29" s="239" t="s">
        <v>78</v>
      </c>
      <c r="B29" s="240"/>
      <c r="C29" s="240"/>
      <c r="D29" s="240"/>
      <c r="E29" s="240"/>
      <c r="F29" s="240"/>
      <c r="G29" s="240"/>
      <c r="H29" s="240"/>
      <c r="I29" s="240"/>
      <c r="J29" s="240"/>
      <c r="K29" s="240"/>
      <c r="L29" s="240"/>
      <c r="M29" s="240"/>
      <c r="N29" s="240"/>
      <c r="O29" s="240"/>
      <c r="P29" s="240"/>
      <c r="Q29" s="240"/>
      <c r="R29" s="240"/>
      <c r="S29" s="240"/>
      <c r="T29" s="240"/>
      <c r="U29" s="240"/>
      <c r="V29" s="240"/>
      <c r="W29" s="240"/>
      <c r="X29" s="241"/>
      <c r="AE29" s="34"/>
      <c r="AF29" s="34"/>
    </row>
    <row r="30" spans="1:33" ht="6" customHeight="1" thickTop="1" thickBot="1" x14ac:dyDescent="0.4"/>
    <row r="31" spans="1:33" ht="15" thickTop="1" x14ac:dyDescent="0.35">
      <c r="A31" s="178" t="s">
        <v>72</v>
      </c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79"/>
      <c r="T31" s="179"/>
      <c r="U31" s="179"/>
      <c r="V31" s="179"/>
      <c r="W31" s="179"/>
      <c r="X31" s="180"/>
    </row>
    <row r="32" spans="1:33" ht="15" thickBot="1" x14ac:dyDescent="0.4">
      <c r="A32" s="181" t="s">
        <v>73</v>
      </c>
      <c r="B32" s="182"/>
      <c r="C32" s="182"/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2"/>
      <c r="Q32" s="182"/>
      <c r="R32" s="182"/>
      <c r="S32" s="182"/>
      <c r="T32" s="182"/>
      <c r="U32" s="182"/>
      <c r="V32" s="182"/>
      <c r="W32" s="182"/>
      <c r="X32" s="183"/>
    </row>
    <row r="33" spans="1:29" ht="6" customHeight="1" thickTop="1" thickBot="1" x14ac:dyDescent="0.4"/>
    <row r="34" spans="1:29" ht="13.5" customHeight="1" thickTop="1" x14ac:dyDescent="0.35">
      <c r="A34" s="36" t="s">
        <v>4</v>
      </c>
      <c r="B34" s="37"/>
      <c r="C34" s="37"/>
      <c r="D34" s="37"/>
      <c r="E34" s="37"/>
      <c r="F34" s="37"/>
      <c r="G34" s="37"/>
      <c r="H34" s="37"/>
      <c r="I34" s="38" t="s">
        <v>5</v>
      </c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9"/>
      <c r="Z34">
        <f>SUM(W10:X10)</f>
        <v>0</v>
      </c>
      <c r="AA34">
        <v>0</v>
      </c>
      <c r="AB34">
        <v>1</v>
      </c>
      <c r="AC34">
        <v>2</v>
      </c>
    </row>
    <row r="35" spans="1:29" ht="13.5" customHeight="1" x14ac:dyDescent="0.35">
      <c r="A35" s="44" t="str">
        <f>HLOOKUP(Z34,AA34:AC36,2,FALSE)</f>
        <v>da 1 a 15 su un D20, l’auto è eliminata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8"/>
      <c r="AA35" s="35" t="s">
        <v>6</v>
      </c>
      <c r="AB35" s="35" t="s">
        <v>12</v>
      </c>
      <c r="AC35" s="35" t="s">
        <v>14</v>
      </c>
    </row>
    <row r="36" spans="1:29" ht="13.5" customHeight="1" x14ac:dyDescent="0.35">
      <c r="A36" s="46" t="str">
        <f>HLOOKUP(Z34,AA34:AC36,3,FALSE)</f>
        <v>con 16+ su un D20, l’auto va in Testacoda ed acquisisce un segnalino Auto Danneggiata.</v>
      </c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9"/>
      <c r="AA36" s="35" t="s">
        <v>7</v>
      </c>
      <c r="AB36" s="35" t="s">
        <v>13</v>
      </c>
      <c r="AC36" s="35" t="s">
        <v>15</v>
      </c>
    </row>
    <row r="37" spans="1:29" ht="13.5" customHeight="1" thickBot="1" x14ac:dyDescent="0.4">
      <c r="A37" s="41" t="str">
        <f>Z37</f>
        <v>con segnalino Auto Danneggiata il pilota è eliminato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3"/>
      <c r="Z37" t="s">
        <v>5</v>
      </c>
    </row>
    <row r="38" spans="1:29" ht="6" customHeight="1" thickTop="1" thickBot="1" x14ac:dyDescent="0.4"/>
    <row r="39" spans="1:29" ht="15" thickTop="1" x14ac:dyDescent="0.35">
      <c r="A39" s="215" t="s">
        <v>3</v>
      </c>
      <c r="B39" s="216"/>
      <c r="C39" s="216"/>
      <c r="D39" s="216"/>
      <c r="E39" s="216"/>
      <c r="F39" s="216"/>
      <c r="G39" s="216"/>
      <c r="H39" s="216"/>
      <c r="I39" s="216"/>
      <c r="J39" s="216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16"/>
      <c r="V39" s="216"/>
      <c r="W39" s="216"/>
      <c r="X39" s="217"/>
    </row>
    <row r="40" spans="1:29" ht="13.5" customHeight="1" x14ac:dyDescent="0.35">
      <c r="A40" s="119" t="s">
        <v>49</v>
      </c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3"/>
    </row>
    <row r="41" spans="1:29" ht="13.5" customHeight="1" x14ac:dyDescent="0.35">
      <c r="A41" s="120" t="s">
        <v>50</v>
      </c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1"/>
    </row>
    <row r="42" spans="1:29" ht="13.5" customHeight="1" thickBot="1" x14ac:dyDescent="0.4">
      <c r="A42" s="121" t="s">
        <v>51</v>
      </c>
      <c r="B42" s="122"/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3"/>
    </row>
    <row r="43" spans="1:29" ht="6" customHeight="1" thickTop="1" thickBot="1" x14ac:dyDescent="0.4"/>
    <row r="44" spans="1:29" ht="15" thickTop="1" x14ac:dyDescent="0.35">
      <c r="A44" s="54" t="s">
        <v>34</v>
      </c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3"/>
      <c r="M44" s="72" t="s">
        <v>36</v>
      </c>
      <c r="N44" s="72"/>
      <c r="O44" s="72"/>
      <c r="P44" s="72"/>
      <c r="Q44" s="72"/>
      <c r="R44" s="55"/>
      <c r="S44" s="55"/>
      <c r="T44" s="55"/>
      <c r="U44" s="55"/>
      <c r="V44" s="55"/>
      <c r="W44" s="55"/>
      <c r="X44" s="56"/>
    </row>
    <row r="45" spans="1:29" x14ac:dyDescent="0.35">
      <c r="A45" s="77" t="s">
        <v>30</v>
      </c>
      <c r="B45" s="74"/>
      <c r="C45" s="74"/>
      <c r="D45" s="74"/>
      <c r="E45" s="74"/>
      <c r="F45" s="75">
        <v>1</v>
      </c>
      <c r="G45" s="75">
        <v>2</v>
      </c>
      <c r="H45" s="75">
        <v>3</v>
      </c>
      <c r="I45" s="75">
        <v>4</v>
      </c>
      <c r="J45" s="75">
        <v>5</v>
      </c>
      <c r="K45" s="75">
        <v>6</v>
      </c>
      <c r="L45" s="76">
        <v>7</v>
      </c>
      <c r="M45" s="198" t="s">
        <v>37</v>
      </c>
      <c r="N45" s="198"/>
      <c r="O45" s="198"/>
      <c r="P45" s="198"/>
      <c r="Q45" s="198"/>
      <c r="R45" s="198"/>
      <c r="S45" s="198"/>
      <c r="T45" s="198"/>
      <c r="U45" s="198"/>
      <c r="V45" s="198"/>
      <c r="W45" s="198"/>
      <c r="X45" s="199"/>
    </row>
    <row r="46" spans="1:29" x14ac:dyDescent="0.35">
      <c r="A46" s="81" t="s">
        <v>1</v>
      </c>
      <c r="B46" s="82"/>
      <c r="C46" s="82"/>
      <c r="D46" s="82"/>
      <c r="E46" s="82"/>
      <c r="F46" s="83">
        <v>1</v>
      </c>
      <c r="G46" s="83" t="s">
        <v>31</v>
      </c>
      <c r="H46" s="83" t="s">
        <v>31</v>
      </c>
      <c r="I46" s="83" t="s">
        <v>31</v>
      </c>
      <c r="J46" s="83" t="s">
        <v>31</v>
      </c>
      <c r="K46" s="83" t="s">
        <v>31</v>
      </c>
      <c r="L46" s="197" t="s">
        <v>33</v>
      </c>
      <c r="M46" s="198"/>
      <c r="N46" s="198"/>
      <c r="O46" s="198"/>
      <c r="P46" s="198"/>
      <c r="Q46" s="198"/>
      <c r="R46" s="198"/>
      <c r="S46" s="198"/>
      <c r="T46" s="198"/>
      <c r="U46" s="198"/>
      <c r="V46" s="198"/>
      <c r="W46" s="198"/>
      <c r="X46" s="199"/>
    </row>
    <row r="47" spans="1:29" x14ac:dyDescent="0.35">
      <c r="A47" s="78" t="s">
        <v>0</v>
      </c>
      <c r="B47" s="79"/>
      <c r="C47" s="79"/>
      <c r="D47" s="79"/>
      <c r="E47" s="79"/>
      <c r="F47" s="80">
        <v>0</v>
      </c>
      <c r="G47" s="80">
        <v>0</v>
      </c>
      <c r="H47" s="80">
        <v>1</v>
      </c>
      <c r="I47" s="80">
        <v>2</v>
      </c>
      <c r="J47" s="80" t="s">
        <v>32</v>
      </c>
      <c r="K47" s="80" t="s">
        <v>32</v>
      </c>
      <c r="L47" s="197"/>
      <c r="M47" s="198"/>
      <c r="N47" s="198"/>
      <c r="O47" s="198"/>
      <c r="P47" s="198"/>
      <c r="Q47" s="198"/>
      <c r="R47" s="198"/>
      <c r="S47" s="198"/>
      <c r="T47" s="198"/>
      <c r="U47" s="198"/>
      <c r="V47" s="198"/>
      <c r="W47" s="198"/>
      <c r="X47" s="199"/>
    </row>
    <row r="48" spans="1:29" ht="15" thickBot="1" x14ac:dyDescent="0.4">
      <c r="A48" s="81" t="s">
        <v>2</v>
      </c>
      <c r="B48" s="82"/>
      <c r="C48" s="82"/>
      <c r="D48" s="82"/>
      <c r="E48" s="82"/>
      <c r="F48" s="83">
        <v>0</v>
      </c>
      <c r="G48" s="83">
        <v>0</v>
      </c>
      <c r="H48" s="83">
        <v>0</v>
      </c>
      <c r="I48" s="83">
        <v>0</v>
      </c>
      <c r="J48" s="83">
        <v>0</v>
      </c>
      <c r="K48" s="83">
        <v>1</v>
      </c>
      <c r="L48" s="197"/>
      <c r="M48" s="198"/>
      <c r="N48" s="198"/>
      <c r="O48" s="198"/>
      <c r="P48" s="198"/>
      <c r="Q48" s="198"/>
      <c r="R48" s="198"/>
      <c r="S48" s="198"/>
      <c r="T48" s="198"/>
      <c r="U48" s="198"/>
      <c r="V48" s="198"/>
      <c r="W48" s="198"/>
      <c r="X48" s="199"/>
    </row>
    <row r="49" spans="1:29" ht="15.5" thickTop="1" thickBot="1" x14ac:dyDescent="0.4">
      <c r="A49" s="84" t="s">
        <v>35</v>
      </c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8"/>
      <c r="N49" s="88"/>
      <c r="O49" s="88"/>
      <c r="P49" s="88"/>
      <c r="Q49" s="89"/>
      <c r="R49" s="86"/>
      <c r="S49" s="86"/>
      <c r="T49" s="86"/>
      <c r="U49" s="86"/>
      <c r="V49" s="86"/>
      <c r="W49" s="86"/>
      <c r="X49" s="87"/>
    </row>
    <row r="50" spans="1:29" ht="6" customHeight="1" thickTop="1" thickBot="1" x14ac:dyDescent="0.4"/>
    <row r="51" spans="1:29" ht="15" thickTop="1" x14ac:dyDescent="0.35">
      <c r="A51" s="58" t="s">
        <v>8</v>
      </c>
      <c r="B51" s="59"/>
      <c r="C51" s="59"/>
      <c r="D51" s="59"/>
      <c r="E51" s="60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61"/>
      <c r="Z51">
        <v>0</v>
      </c>
      <c r="AA51">
        <v>1</v>
      </c>
      <c r="AB51">
        <v>2</v>
      </c>
      <c r="AC51">
        <v>3</v>
      </c>
    </row>
    <row r="52" spans="1:29" x14ac:dyDescent="0.35">
      <c r="A52" s="62" t="s">
        <v>9</v>
      </c>
      <c r="B52" s="63"/>
      <c r="C52" s="64" t="s">
        <v>52</v>
      </c>
      <c r="D52" s="63"/>
      <c r="E52" s="63"/>
      <c r="F52" s="63"/>
      <c r="G52" s="63"/>
      <c r="H52" s="63"/>
      <c r="I52" s="63"/>
      <c r="J52" s="63"/>
      <c r="K52" s="63"/>
      <c r="L52" s="65"/>
      <c r="M52" s="66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7"/>
      <c r="Z52">
        <f>10-(5*Z$51)</f>
        <v>10</v>
      </c>
      <c r="AA52">
        <f>10-(5*AA$51)</f>
        <v>5</v>
      </c>
      <c r="AB52">
        <f>10-(5*AB$51)</f>
        <v>0</v>
      </c>
      <c r="AC52">
        <f>10-(5*AC$51)</f>
        <v>-5</v>
      </c>
    </row>
    <row r="53" spans="1:29" ht="13.5" customHeight="1" thickBot="1" x14ac:dyDescent="0.4">
      <c r="A53" s="62" t="s">
        <v>10</v>
      </c>
      <c r="B53" s="90"/>
      <c r="C53" s="91" t="s">
        <v>53</v>
      </c>
      <c r="D53" s="90"/>
      <c r="E53" s="90"/>
      <c r="F53" s="90"/>
      <c r="G53" s="90"/>
      <c r="H53" s="90"/>
      <c r="I53" s="90"/>
      <c r="J53" s="90"/>
      <c r="K53" s="90"/>
      <c r="L53" s="90"/>
      <c r="M53" s="91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2"/>
      <c r="Z53">
        <f>10-(5*Z$51)+3</f>
        <v>13</v>
      </c>
      <c r="AA53">
        <f>10-(5*AA$51)+3</f>
        <v>8</v>
      </c>
      <c r="AB53">
        <f>10-(5*AB$51)+3</f>
        <v>3</v>
      </c>
      <c r="AC53">
        <f>10-(5*AC$51)+3</f>
        <v>-2</v>
      </c>
    </row>
    <row r="54" spans="1:29" ht="26.25" customHeight="1" thickTop="1" x14ac:dyDescent="0.35">
      <c r="A54" s="194" t="s">
        <v>41</v>
      </c>
      <c r="B54" s="195"/>
      <c r="C54" s="195"/>
      <c r="D54" s="195"/>
      <c r="E54" s="195"/>
      <c r="F54" s="195"/>
      <c r="G54" s="195"/>
      <c r="H54" s="195"/>
      <c r="I54" s="195"/>
      <c r="J54" s="195"/>
      <c r="K54" s="195"/>
      <c r="L54" s="195"/>
      <c r="M54" s="195"/>
      <c r="N54" s="195"/>
      <c r="O54" s="195"/>
      <c r="P54" s="195"/>
      <c r="Q54" s="195"/>
      <c r="R54" s="195"/>
      <c r="S54" s="195"/>
      <c r="T54" s="195"/>
      <c r="U54" s="195"/>
      <c r="V54" s="195"/>
      <c r="W54" s="195"/>
      <c r="X54" s="196"/>
      <c r="Z54">
        <f>10-(5*Z$51)+6</f>
        <v>16</v>
      </c>
      <c r="AA54">
        <f>10-(5*AA$51)+6</f>
        <v>11</v>
      </c>
      <c r="AB54">
        <f>10-(5*AB$51)+6</f>
        <v>6</v>
      </c>
      <c r="AC54">
        <f>10-(5*AC$51)+6</f>
        <v>1</v>
      </c>
    </row>
    <row r="55" spans="1:29" ht="13.5" customHeight="1" x14ac:dyDescent="0.35">
      <c r="A55" s="202" t="s">
        <v>45</v>
      </c>
      <c r="B55" s="200"/>
      <c r="C55" s="200" t="s">
        <v>43</v>
      </c>
      <c r="D55" s="200"/>
      <c r="E55" s="200"/>
      <c r="F55" s="200"/>
      <c r="G55" s="98" t="s">
        <v>42</v>
      </c>
      <c r="H55" s="99"/>
      <c r="I55" s="93"/>
      <c r="J55" s="100"/>
      <c r="K55" s="100"/>
      <c r="L55" s="103"/>
      <c r="M55" s="205" t="s">
        <v>45</v>
      </c>
      <c r="N55" s="206"/>
      <c r="O55" s="200" t="s">
        <v>43</v>
      </c>
      <c r="P55" s="200"/>
      <c r="Q55" s="200"/>
      <c r="R55" s="200"/>
      <c r="S55" s="98" t="s">
        <v>42</v>
      </c>
      <c r="T55" s="99"/>
      <c r="U55" s="93"/>
      <c r="V55" s="100"/>
      <c r="W55" s="100"/>
      <c r="X55" s="107"/>
      <c r="Z55">
        <f>10-(5*Z$51)-3</f>
        <v>7</v>
      </c>
      <c r="AA55">
        <f>10-(5*AA$51)-3</f>
        <v>2</v>
      </c>
      <c r="AB55">
        <f>10-(5*AB$51)-3</f>
        <v>-3</v>
      </c>
      <c r="AC55">
        <f>10-(5*AC$51)-3</f>
        <v>-8</v>
      </c>
    </row>
    <row r="56" spans="1:29" ht="13.5" customHeight="1" x14ac:dyDescent="0.35">
      <c r="A56" s="203" t="str">
        <f>IF(HLOOKUP(Z$34,Z$51:AC$57,2,FALSE)&lt;=1,"2+",CONCATENATE(HLOOKUP(Z$34,Z$51:AC$57,2,FALSE),"+"))</f>
        <v>10+</v>
      </c>
      <c r="B56" s="204"/>
      <c r="C56" s="201" t="s">
        <v>44</v>
      </c>
      <c r="D56" s="201"/>
      <c r="E56" s="201"/>
      <c r="F56" s="201"/>
      <c r="G56" s="94" t="s">
        <v>40</v>
      </c>
      <c r="H56" s="94"/>
      <c r="I56" s="94"/>
      <c r="J56" s="94"/>
      <c r="K56" s="94"/>
      <c r="L56" s="95"/>
      <c r="M56" s="207" t="str">
        <f>IF(HLOOKUP(Z$34,Z$51:AC$57,5,FALSE)&lt;=1,"2+",CONCATENATE(HLOOKUP(Z$34,Z$51:AC$57,5,FALSE),"+"))</f>
        <v>7+</v>
      </c>
      <c r="N56" s="208"/>
      <c r="O56" s="201" t="s">
        <v>46</v>
      </c>
      <c r="P56" s="201"/>
      <c r="Q56" s="201"/>
      <c r="R56" s="201"/>
      <c r="S56" s="94" t="s">
        <v>40</v>
      </c>
      <c r="T56" s="94"/>
      <c r="U56" s="94"/>
      <c r="V56" s="94"/>
      <c r="W56" s="94"/>
      <c r="X56" s="104"/>
      <c r="Z56">
        <f>10-(5*Z$51)-3+3</f>
        <v>10</v>
      </c>
      <c r="AA56">
        <f>10-(5*AA$51)-3+3</f>
        <v>5</v>
      </c>
      <c r="AB56">
        <f>10-(5*AB$51)-3+3</f>
        <v>0</v>
      </c>
      <c r="AC56">
        <f>10-(5*AC$51)-3+3</f>
        <v>-5</v>
      </c>
    </row>
    <row r="57" spans="1:29" x14ac:dyDescent="0.35">
      <c r="A57" s="192" t="str">
        <f>IF(HLOOKUP(Z$34,Z$51:AC$57,3,FALSE)&lt;=1,"2+",CONCATENATE(HLOOKUP(Z$34,Z$51:AC$57,3,FALSE),"+"))</f>
        <v>13+</v>
      </c>
      <c r="B57" s="193"/>
      <c r="C57" s="184" t="s">
        <v>44</v>
      </c>
      <c r="D57" s="184"/>
      <c r="E57" s="184"/>
      <c r="F57" s="184"/>
      <c r="G57" s="96" t="s">
        <v>38</v>
      </c>
      <c r="H57" s="96"/>
      <c r="I57" s="96"/>
      <c r="J57" s="96"/>
      <c r="K57" s="96"/>
      <c r="L57" s="97"/>
      <c r="M57" s="188" t="str">
        <f>IF(HLOOKUP(Z$34,Z$51:AC$57,6,FALSE)&lt;=1,"2+",CONCATENATE(HLOOKUP(Z$34,Z$51:AC$57,6,FALSE),"+"))</f>
        <v>10+</v>
      </c>
      <c r="N57" s="189"/>
      <c r="O57" s="184" t="s">
        <v>46</v>
      </c>
      <c r="P57" s="184"/>
      <c r="Q57" s="184"/>
      <c r="R57" s="184"/>
      <c r="S57" s="96" t="s">
        <v>38</v>
      </c>
      <c r="T57" s="96"/>
      <c r="U57" s="96"/>
      <c r="V57" s="96"/>
      <c r="W57" s="96"/>
      <c r="X57" s="105"/>
      <c r="Z57">
        <f>10-(5*Z$51)-3+6</f>
        <v>13</v>
      </c>
      <c r="AA57">
        <f>10-(5*AA$51)-3+6</f>
        <v>8</v>
      </c>
      <c r="AB57">
        <f>10-(5*AB$51)-3+6</f>
        <v>3</v>
      </c>
      <c r="AC57">
        <f>10-(5*AC$51)-3+6</f>
        <v>-2</v>
      </c>
    </row>
    <row r="58" spans="1:29" ht="15" thickBot="1" x14ac:dyDescent="0.4">
      <c r="A58" s="190" t="str">
        <f>IF(HLOOKUP(Z$34,Z$51:AC$57,4,FALSE)&lt;=1,"2+",CONCATENATE(HLOOKUP(Z$34,Z$51:AC$57,4,FALSE),"+"))</f>
        <v>16+</v>
      </c>
      <c r="B58" s="191"/>
      <c r="C58" s="185" t="s">
        <v>44</v>
      </c>
      <c r="D58" s="185"/>
      <c r="E58" s="185"/>
      <c r="F58" s="185"/>
      <c r="G58" s="101" t="s">
        <v>39</v>
      </c>
      <c r="H58" s="101"/>
      <c r="I58" s="101"/>
      <c r="J58" s="101"/>
      <c r="K58" s="101"/>
      <c r="L58" s="102"/>
      <c r="M58" s="186" t="str">
        <f>IF(HLOOKUP(Z$34,Z$51:AC$57,7,FALSE)&lt;=1,"2+",CONCATENATE(HLOOKUP(Z$34,Z$51:AC$57,7,FALSE),"+"))</f>
        <v>13+</v>
      </c>
      <c r="N58" s="187"/>
      <c r="O58" s="185" t="s">
        <v>46</v>
      </c>
      <c r="P58" s="185"/>
      <c r="Q58" s="185"/>
      <c r="R58" s="185"/>
      <c r="S58" s="101" t="s">
        <v>39</v>
      </c>
      <c r="T58" s="101"/>
      <c r="U58" s="101"/>
      <c r="V58" s="101"/>
      <c r="W58" s="101"/>
      <c r="X58" s="106"/>
    </row>
    <row r="59" spans="1:29" ht="15" thickTop="1" x14ac:dyDescent="0.35"/>
  </sheetData>
  <mergeCells count="35">
    <mergeCell ref="R14:U14"/>
    <mergeCell ref="A39:X39"/>
    <mergeCell ref="W3:X3"/>
    <mergeCell ref="D16:D18"/>
    <mergeCell ref="D19:D21"/>
    <mergeCell ref="A23:X23"/>
    <mergeCell ref="A27:X27"/>
    <mergeCell ref="A28:X28"/>
    <mergeCell ref="A29:X29"/>
    <mergeCell ref="J14:M14"/>
    <mergeCell ref="N14:Q14"/>
    <mergeCell ref="A1:B1"/>
    <mergeCell ref="D1:L1"/>
    <mergeCell ref="P1:X1"/>
    <mergeCell ref="F3:G3"/>
    <mergeCell ref="N3:O3"/>
    <mergeCell ref="A54:X54"/>
    <mergeCell ref="L46:L48"/>
    <mergeCell ref="M45:X48"/>
    <mergeCell ref="O55:R55"/>
    <mergeCell ref="O56:R56"/>
    <mergeCell ref="A55:B55"/>
    <mergeCell ref="A56:B56"/>
    <mergeCell ref="M55:N55"/>
    <mergeCell ref="M56:N56"/>
    <mergeCell ref="C55:F55"/>
    <mergeCell ref="C56:F56"/>
    <mergeCell ref="O57:R57"/>
    <mergeCell ref="O58:R58"/>
    <mergeCell ref="M58:N58"/>
    <mergeCell ref="M57:N57"/>
    <mergeCell ref="A58:B58"/>
    <mergeCell ref="A57:B57"/>
    <mergeCell ref="C57:F57"/>
    <mergeCell ref="C58:F58"/>
  </mergeCells>
  <dataValidations count="7">
    <dataValidation type="list" allowBlank="1" showInputMessage="1" showErrorMessage="1" sqref="Q6 K10 K8 A10 A8" xr:uid="{A6843A18-AB51-4892-AFCD-4B6176595C71}">
      <formula1>$Z$6:$Z$12</formula1>
    </dataValidation>
    <dataValidation type="list" allowBlank="1" showInputMessage="1" showErrorMessage="1" sqref="U8 U10" xr:uid="{4D754E67-67E2-42B3-B121-106BEF4CD3C0}">
      <formula1>$Z$6:$Z$8</formula1>
    </dataValidation>
    <dataValidation type="list" allowBlank="1" showInputMessage="1" showErrorMessage="1" sqref="A6" xr:uid="{3233829A-767A-47F4-AE25-02232558FBDA}">
      <formula1>$Z$6:$Z$16</formula1>
    </dataValidation>
    <dataValidation type="list" allowBlank="1" showInputMessage="1" showErrorMessage="1" sqref="P1:X1" xr:uid="{C967A17E-DFC2-4910-8669-A054159C43C9}">
      <formula1>$AB$1:$AB$8</formula1>
    </dataValidation>
    <dataValidation type="list" allowBlank="1" showInputMessage="1" showErrorMessage="1" sqref="I12" xr:uid="{0DCBFB9E-9464-4341-9B28-1C4EDF4C5A93}">
      <formula1>$Z$6:$Z$9</formula1>
    </dataValidation>
    <dataValidation type="list" allowBlank="1" showInputMessage="1" showErrorMessage="1" sqref="O12" xr:uid="{264EDBFB-C6F9-4F73-9EB7-52B9A15826B1}">
      <formula1>$AA$6:$AA$7</formula1>
    </dataValidation>
    <dataValidation showDropDown="1" showInputMessage="1" showErrorMessage="1" sqref="T12" xr:uid="{7F2A051F-BD4A-49BB-8565-DC19856D21ED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Scheda Vettura</vt:lpstr>
      <vt:lpstr>'Scheda Vettura'!Area_stampa</vt:lpstr>
    </vt:vector>
  </TitlesOfParts>
  <Company>Intesa-Sanpaolo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GRASSO IVAN</dc:creator>
  <cp:lastModifiedBy>GRASSO IVAN</cp:lastModifiedBy>
  <cp:lastPrinted>2019-07-25T10:39:47Z</cp:lastPrinted>
  <dcterms:created xsi:type="dcterms:W3CDTF">2017-01-10T07:04:54Z</dcterms:created>
  <dcterms:modified xsi:type="dcterms:W3CDTF">2022-04-15T13:04:02Z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f5fe31f-9de1-4167-a753-111c0df8115f_Enabled">
    <vt:lpwstr>true</vt:lpwstr>
  </property>
  <property fmtid="{D5CDD505-2E9C-101B-9397-08002B2CF9AE}" pid="3" name="MSIP_Label_5f5fe31f-9de1-4167-a753-111c0df8115f_SetDate">
    <vt:lpwstr>2022-04-15T13:04:01Z</vt:lpwstr>
  </property>
  <property fmtid="{D5CDD505-2E9C-101B-9397-08002B2CF9AE}" pid="4" name="MSIP_Label_5f5fe31f-9de1-4167-a753-111c0df8115f_Method">
    <vt:lpwstr>Standard</vt:lpwstr>
  </property>
  <property fmtid="{D5CDD505-2E9C-101B-9397-08002B2CF9AE}" pid="5" name="MSIP_Label_5f5fe31f-9de1-4167-a753-111c0df8115f_Name">
    <vt:lpwstr>5f5fe31f-9de1-4167-a753-111c0df8115f</vt:lpwstr>
  </property>
  <property fmtid="{D5CDD505-2E9C-101B-9397-08002B2CF9AE}" pid="6" name="MSIP_Label_5f5fe31f-9de1-4167-a753-111c0df8115f_SiteId">
    <vt:lpwstr>cc4baf00-15c9-48dd-9f59-88c98bde2be7</vt:lpwstr>
  </property>
  <property fmtid="{D5CDD505-2E9C-101B-9397-08002B2CF9AE}" pid="7" name="MSIP_Label_5f5fe31f-9de1-4167-a753-111c0df8115f_ActionId">
    <vt:lpwstr/>
  </property>
  <property fmtid="{D5CDD505-2E9C-101B-9397-08002B2CF9AE}" pid="8" name="MSIP_Label_5f5fe31f-9de1-4167-a753-111c0df8115f_ContentBits">
    <vt:lpwstr>0</vt:lpwstr>
  </property>
</Properties>
</file>